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17088" windowHeight="7776" tabRatio="789"/>
  </bookViews>
  <sheets>
    <sheet name="Форма 9" sheetId="63" r:id="rId1"/>
    <sheet name="Табл 1 к ф.9" sheetId="21" r:id="rId2"/>
    <sheet name="Табл 2 к ф.9" sheetId="48" r:id="rId3"/>
    <sheet name="Форма 9а" sheetId="69" r:id="rId4"/>
  </sheets>
  <externalReferences>
    <externalReference r:id="rId5"/>
  </externalReferences>
  <definedNames>
    <definedName name="_xlnm.Print_Titles" localSheetId="1">'Табл 1 к ф.9'!$7:$7</definedName>
    <definedName name="_xlnm.Print_Titles" localSheetId="0">'Форма 9'!$8:$8</definedName>
    <definedName name="_xlnm.Print_Area" localSheetId="0">'Форма 9'!$A$1:$Y$161</definedName>
    <definedName name="Ст._19.7_КоАП_Непредставление_сведений__информации" localSheetId="0">[1]Свод1!#REF!</definedName>
    <definedName name="Ст._19.7_КоАП_Непредставление_сведений__информации">[1]Свод1!#REF!</definedName>
  </definedNames>
  <calcPr calcId="145621" calcMode="manual"/>
</workbook>
</file>

<file path=xl/calcChain.xml><?xml version="1.0" encoding="utf-8"?>
<calcChain xmlns="http://schemas.openxmlformats.org/spreadsheetml/2006/main">
  <c r="W150" i="63" l="1"/>
  <c r="Z157" i="63" l="1"/>
  <c r="V162" i="63" l="1"/>
  <c r="T162" i="63"/>
  <c r="O162" i="63"/>
  <c r="Z38" i="63" l="1"/>
  <c r="AA176" i="63" l="1"/>
  <c r="AA174" i="63"/>
  <c r="AC165" i="63"/>
  <c r="Z168" i="63" l="1"/>
  <c r="AA168" i="63" l="1"/>
  <c r="AA175" i="63" s="1"/>
  <c r="AA171" i="63"/>
  <c r="Z171" i="63" s="1"/>
  <c r="Y142" i="63" l="1"/>
  <c r="X142" i="63"/>
  <c r="W142" i="63"/>
  <c r="V142" i="63"/>
  <c r="U142" i="63"/>
  <c r="T142" i="63"/>
  <c r="S142" i="63"/>
  <c r="R142" i="63"/>
  <c r="Q142" i="63"/>
  <c r="P142" i="63"/>
  <c r="O142" i="63"/>
  <c r="N142" i="63"/>
  <c r="M142" i="63"/>
  <c r="L142" i="63"/>
  <c r="K142" i="63"/>
  <c r="J142" i="63"/>
  <c r="I142" i="63"/>
  <c r="H142" i="63"/>
  <c r="G142" i="63"/>
  <c r="F142" i="63"/>
  <c r="E142" i="63"/>
  <c r="Y14" i="63" l="1"/>
  <c r="X14" i="63"/>
  <c r="V14" i="63"/>
  <c r="U14" i="63"/>
  <c r="T14" i="63"/>
  <c r="S14" i="63"/>
  <c r="R14" i="63"/>
  <c r="Q14" i="63"/>
  <c r="P14" i="63"/>
  <c r="O14" i="63"/>
  <c r="N14" i="63"/>
  <c r="M14" i="63"/>
  <c r="L14" i="63"/>
  <c r="K14" i="63"/>
  <c r="J14" i="63"/>
  <c r="I14" i="63"/>
  <c r="H14" i="63"/>
  <c r="G14" i="63"/>
  <c r="E14" i="63" l="1"/>
  <c r="J157" i="63"/>
  <c r="F29" i="63" l="1"/>
  <c r="G29" i="63"/>
  <c r="H29" i="63"/>
  <c r="F34" i="63"/>
  <c r="G34" i="63"/>
  <c r="H34" i="63"/>
  <c r="F38" i="63"/>
  <c r="G38" i="63"/>
  <c r="H38" i="63"/>
  <c r="Y156" i="63" l="1"/>
  <c r="P158" i="63"/>
  <c r="Q158" i="63"/>
  <c r="R158" i="63"/>
  <c r="S158" i="63"/>
  <c r="T158" i="63"/>
  <c r="H158" i="63"/>
  <c r="P157" i="63"/>
  <c r="Q157" i="63"/>
  <c r="R157" i="63"/>
  <c r="S157" i="63"/>
  <c r="T157" i="63"/>
  <c r="H157" i="63"/>
  <c r="P159" i="63"/>
  <c r="Q159" i="63"/>
  <c r="R159" i="63"/>
  <c r="S159" i="63"/>
  <c r="T159" i="63"/>
  <c r="H159" i="63"/>
  <c r="F160" i="63"/>
  <c r="G160" i="63"/>
  <c r="H160" i="63"/>
  <c r="J160" i="63"/>
  <c r="K160" i="63"/>
  <c r="L160" i="63"/>
  <c r="M160" i="63"/>
  <c r="N160" i="63"/>
  <c r="O160" i="63"/>
  <c r="P160" i="63"/>
  <c r="Q160" i="63"/>
  <c r="R160" i="63"/>
  <c r="S160" i="63"/>
  <c r="T160" i="63"/>
  <c r="U160" i="63"/>
  <c r="V160" i="63"/>
  <c r="W160" i="63"/>
  <c r="X160" i="63"/>
  <c r="Y160" i="63"/>
  <c r="F156" i="63"/>
  <c r="G156" i="63"/>
  <c r="H156" i="63"/>
  <c r="J156" i="63"/>
  <c r="K156" i="63"/>
  <c r="L156" i="63"/>
  <c r="M156" i="63"/>
  <c r="N156" i="63"/>
  <c r="O156" i="63"/>
  <c r="P156" i="63"/>
  <c r="Q156" i="63"/>
  <c r="R156" i="63"/>
  <c r="S156" i="63"/>
  <c r="T156" i="63"/>
  <c r="U156" i="63"/>
  <c r="V156" i="63"/>
  <c r="W156" i="63"/>
  <c r="X156" i="63"/>
  <c r="F155" i="63"/>
  <c r="G155" i="63"/>
  <c r="H155" i="63"/>
  <c r="I155" i="63"/>
  <c r="J155" i="63"/>
  <c r="K155" i="63"/>
  <c r="L155" i="63"/>
  <c r="M155" i="63"/>
  <c r="N155" i="63"/>
  <c r="O155" i="63"/>
  <c r="P155" i="63"/>
  <c r="Q155" i="63"/>
  <c r="R155" i="63"/>
  <c r="S155" i="63"/>
  <c r="T155" i="63"/>
  <c r="U155" i="63"/>
  <c r="V155" i="63"/>
  <c r="W155" i="63"/>
  <c r="X155" i="63"/>
  <c r="Y155" i="63"/>
  <c r="E155" i="63"/>
  <c r="W154" i="63"/>
  <c r="F154" i="63"/>
  <c r="G154" i="63"/>
  <c r="H154" i="63"/>
  <c r="J154" i="63"/>
  <c r="K154" i="63"/>
  <c r="L154" i="63"/>
  <c r="M154" i="63"/>
  <c r="N154" i="63"/>
  <c r="O154" i="63"/>
  <c r="P154" i="63"/>
  <c r="Q154" i="63"/>
  <c r="R154" i="63"/>
  <c r="S154" i="63"/>
  <c r="T154" i="63"/>
  <c r="U154" i="63"/>
  <c r="V154" i="63"/>
  <c r="X154" i="63"/>
  <c r="Y154" i="63"/>
  <c r="F153" i="63"/>
  <c r="G153" i="63"/>
  <c r="H153" i="63"/>
  <c r="I153" i="63"/>
  <c r="J153" i="63"/>
  <c r="K153" i="63"/>
  <c r="L153" i="63"/>
  <c r="M153" i="63"/>
  <c r="N153" i="63"/>
  <c r="O153" i="63"/>
  <c r="P153" i="63"/>
  <c r="Q153" i="63"/>
  <c r="R153" i="63"/>
  <c r="S153" i="63"/>
  <c r="T153" i="63"/>
  <c r="U153" i="63"/>
  <c r="V153" i="63"/>
  <c r="W153" i="63"/>
  <c r="X153" i="63"/>
  <c r="Y153" i="63"/>
  <c r="E153" i="63"/>
  <c r="F152" i="63"/>
  <c r="G152" i="63"/>
  <c r="H152" i="63"/>
  <c r="I152" i="63"/>
  <c r="J152" i="63"/>
  <c r="K152" i="63"/>
  <c r="L152" i="63"/>
  <c r="M152" i="63"/>
  <c r="N152" i="63"/>
  <c r="O152" i="63"/>
  <c r="P152" i="63"/>
  <c r="Q152" i="63"/>
  <c r="R152" i="63"/>
  <c r="S152" i="63"/>
  <c r="T152" i="63"/>
  <c r="U152" i="63"/>
  <c r="V152" i="63"/>
  <c r="W152" i="63"/>
  <c r="X152" i="63"/>
  <c r="Y152" i="63"/>
  <c r="E152" i="63"/>
  <c r="P122" i="63"/>
  <c r="Q122" i="63"/>
  <c r="R122" i="63"/>
  <c r="S122" i="63"/>
  <c r="T122" i="63"/>
  <c r="H122" i="63"/>
  <c r="P117" i="63"/>
  <c r="Q117" i="63"/>
  <c r="R117" i="63"/>
  <c r="S117" i="63"/>
  <c r="T117" i="63"/>
  <c r="H117" i="63"/>
  <c r="Y99" i="63"/>
  <c r="X99" i="63"/>
  <c r="U99" i="63"/>
  <c r="V99" i="63"/>
  <c r="K99" i="63"/>
  <c r="L99" i="63"/>
  <c r="M99" i="63"/>
  <c r="N99" i="63"/>
  <c r="O99" i="63"/>
  <c r="P99" i="63"/>
  <c r="Q99" i="63"/>
  <c r="R99" i="63"/>
  <c r="S99" i="63"/>
  <c r="T99" i="63"/>
  <c r="J99" i="63"/>
  <c r="H99" i="63"/>
  <c r="G99" i="63"/>
  <c r="P91" i="63"/>
  <c r="Q91" i="63"/>
  <c r="R91" i="63"/>
  <c r="S91" i="63"/>
  <c r="T91" i="63"/>
  <c r="H91" i="63"/>
  <c r="P67" i="63"/>
  <c r="Q67" i="63"/>
  <c r="R67" i="63"/>
  <c r="S67" i="63"/>
  <c r="T67" i="63"/>
  <c r="H67" i="63"/>
  <c r="P60" i="63"/>
  <c r="Q60" i="63"/>
  <c r="R60" i="63"/>
  <c r="S60" i="63"/>
  <c r="T60" i="63"/>
  <c r="H60" i="63"/>
  <c r="P52" i="63"/>
  <c r="Q52" i="63"/>
  <c r="R52" i="63"/>
  <c r="S52" i="63"/>
  <c r="T52" i="63"/>
  <c r="H52" i="63"/>
  <c r="T38" i="63"/>
  <c r="P38" i="63"/>
  <c r="Q38" i="63"/>
  <c r="R38" i="63"/>
  <c r="S38" i="63"/>
  <c r="P34" i="63"/>
  <c r="Q34" i="63"/>
  <c r="R34" i="63"/>
  <c r="S34" i="63"/>
  <c r="T34" i="63"/>
  <c r="P29" i="63"/>
  <c r="Q29" i="63"/>
  <c r="R29" i="63"/>
  <c r="S29" i="63"/>
  <c r="T29" i="63"/>
  <c r="P24" i="63"/>
  <c r="Q24" i="63"/>
  <c r="R24" i="63"/>
  <c r="S24" i="63"/>
  <c r="T24" i="63"/>
  <c r="H24" i="63"/>
  <c r="P20" i="63"/>
  <c r="Q20" i="63"/>
  <c r="R20" i="63"/>
  <c r="S20" i="63"/>
  <c r="T20" i="63"/>
  <c r="H20" i="63"/>
  <c r="P17" i="63"/>
  <c r="Q17" i="63"/>
  <c r="R17" i="63"/>
  <c r="S17" i="63"/>
  <c r="T17" i="63"/>
  <c r="H17" i="63"/>
  <c r="K13" i="69"/>
  <c r="J13" i="69"/>
  <c r="I13" i="69"/>
  <c r="H13" i="69"/>
  <c r="G13" i="69"/>
  <c r="F13" i="69"/>
  <c r="E13" i="69"/>
  <c r="D13" i="69"/>
  <c r="C13" i="69"/>
  <c r="B12" i="69"/>
  <c r="B11" i="69"/>
  <c r="B10" i="69"/>
  <c r="B9" i="69"/>
  <c r="I99" i="63" l="1"/>
  <c r="E99" i="63" s="1"/>
  <c r="B13" i="69"/>
  <c r="H151" i="63"/>
  <c r="Q151" i="63"/>
  <c r="T151" i="63"/>
  <c r="R151" i="63"/>
  <c r="P151" i="63"/>
  <c r="S151" i="63"/>
  <c r="I120" i="63"/>
  <c r="E120" i="63" s="1"/>
  <c r="E159" i="63" s="1"/>
  <c r="I37" i="63"/>
  <c r="E37" i="63" s="1"/>
  <c r="F67" i="63"/>
  <c r="Y159" i="63"/>
  <c r="X159" i="63"/>
  <c r="V159" i="63"/>
  <c r="U159" i="63"/>
  <c r="O159" i="63"/>
  <c r="N159" i="63"/>
  <c r="M159" i="63"/>
  <c r="L159" i="63"/>
  <c r="K159" i="63"/>
  <c r="J159" i="63"/>
  <c r="G159" i="63"/>
  <c r="Y158" i="63"/>
  <c r="X158" i="63"/>
  <c r="W158" i="63"/>
  <c r="V158" i="63"/>
  <c r="U158" i="63"/>
  <c r="O158" i="63"/>
  <c r="N158" i="63"/>
  <c r="M158" i="63"/>
  <c r="L158" i="63"/>
  <c r="K158" i="63"/>
  <c r="J158" i="63"/>
  <c r="G158" i="63"/>
  <c r="F158" i="63"/>
  <c r="Y157" i="63"/>
  <c r="X157" i="63"/>
  <c r="W157" i="63"/>
  <c r="V157" i="63"/>
  <c r="U157" i="63"/>
  <c r="O157" i="63"/>
  <c r="N157" i="63"/>
  <c r="M157" i="63"/>
  <c r="L157" i="63"/>
  <c r="K157" i="63"/>
  <c r="G157" i="63"/>
  <c r="F157" i="63"/>
  <c r="I147" i="63"/>
  <c r="E147" i="63" s="1"/>
  <c r="I160" i="63"/>
  <c r="Y122" i="63"/>
  <c r="X122" i="63"/>
  <c r="W122" i="63"/>
  <c r="V122" i="63"/>
  <c r="U122" i="63"/>
  <c r="O122" i="63"/>
  <c r="N122" i="63"/>
  <c r="M122" i="63"/>
  <c r="L122" i="63"/>
  <c r="K122" i="63"/>
  <c r="J122" i="63"/>
  <c r="G122" i="63"/>
  <c r="F122" i="63"/>
  <c r="Y117" i="63"/>
  <c r="X117" i="63"/>
  <c r="V117" i="63"/>
  <c r="U117" i="63"/>
  <c r="O117" i="63"/>
  <c r="N117" i="63"/>
  <c r="M117" i="63"/>
  <c r="L117" i="63"/>
  <c r="K117" i="63"/>
  <c r="J117" i="63"/>
  <c r="G117" i="63"/>
  <c r="F117" i="63"/>
  <c r="W99" i="63"/>
  <c r="Y91" i="63"/>
  <c r="X91" i="63"/>
  <c r="W91" i="63"/>
  <c r="V91" i="63"/>
  <c r="U91" i="63"/>
  <c r="O91" i="63"/>
  <c r="N91" i="63"/>
  <c r="M91" i="63"/>
  <c r="L91" i="63"/>
  <c r="K91" i="63"/>
  <c r="J91" i="63"/>
  <c r="G91" i="63"/>
  <c r="F91" i="63"/>
  <c r="Y67" i="63"/>
  <c r="X67" i="63"/>
  <c r="V67" i="63"/>
  <c r="U67" i="63"/>
  <c r="O67" i="63"/>
  <c r="N67" i="63"/>
  <c r="M67" i="63"/>
  <c r="L67" i="63"/>
  <c r="K67" i="63"/>
  <c r="J67" i="63"/>
  <c r="G67" i="63"/>
  <c r="X60" i="63"/>
  <c r="W60" i="63"/>
  <c r="V60" i="63"/>
  <c r="U60" i="63"/>
  <c r="O60" i="63"/>
  <c r="N60" i="63"/>
  <c r="M60" i="63"/>
  <c r="L60" i="63"/>
  <c r="K60" i="63"/>
  <c r="J60" i="63"/>
  <c r="G60" i="63"/>
  <c r="F60" i="63"/>
  <c r="I59" i="63"/>
  <c r="E59" i="63" s="1"/>
  <c r="I58" i="63"/>
  <c r="E58" i="63" s="1"/>
  <c r="Y52" i="63"/>
  <c r="X52" i="63"/>
  <c r="V52" i="63"/>
  <c r="U52" i="63"/>
  <c r="O52" i="63"/>
  <c r="N52" i="63"/>
  <c r="M52" i="63"/>
  <c r="L52" i="63"/>
  <c r="K52" i="63"/>
  <c r="J52" i="63"/>
  <c r="G52" i="63"/>
  <c r="F52" i="63"/>
  <c r="Y38" i="63"/>
  <c r="X38" i="63"/>
  <c r="V38" i="63"/>
  <c r="U38" i="63"/>
  <c r="O38" i="63"/>
  <c r="N38" i="63"/>
  <c r="M38" i="63"/>
  <c r="L38" i="63"/>
  <c r="K38" i="63"/>
  <c r="J38" i="63"/>
  <c r="Y34" i="63"/>
  <c r="X34" i="63"/>
  <c r="V34" i="63"/>
  <c r="U34" i="63"/>
  <c r="O34" i="63"/>
  <c r="N34" i="63"/>
  <c r="M34" i="63"/>
  <c r="L34" i="63"/>
  <c r="K34" i="63"/>
  <c r="J34" i="63"/>
  <c r="Y29" i="63"/>
  <c r="X29" i="63"/>
  <c r="V29" i="63"/>
  <c r="U29" i="63"/>
  <c r="O29" i="63"/>
  <c r="N29" i="63"/>
  <c r="M29" i="63"/>
  <c r="L29" i="63"/>
  <c r="K29" i="63"/>
  <c r="J29" i="63"/>
  <c r="X24" i="63"/>
  <c r="V24" i="63"/>
  <c r="U24" i="63"/>
  <c r="O24" i="63"/>
  <c r="N24" i="63"/>
  <c r="M24" i="63"/>
  <c r="L24" i="63"/>
  <c r="K24" i="63"/>
  <c r="J24" i="63"/>
  <c r="G24" i="63"/>
  <c r="F24" i="63"/>
  <c r="I157" i="63"/>
  <c r="Y20" i="63"/>
  <c r="X20" i="63"/>
  <c r="V20" i="63"/>
  <c r="AA17" i="63" s="1"/>
  <c r="U20" i="63"/>
  <c r="O20" i="63"/>
  <c r="N20" i="63"/>
  <c r="M20" i="63"/>
  <c r="L20" i="63"/>
  <c r="K20" i="63"/>
  <c r="J20" i="63"/>
  <c r="G20" i="63"/>
  <c r="Y17" i="63"/>
  <c r="X17" i="63"/>
  <c r="W17" i="63"/>
  <c r="V17" i="63"/>
  <c r="U17" i="63"/>
  <c r="O17" i="63"/>
  <c r="N17" i="63"/>
  <c r="M17" i="63"/>
  <c r="L17" i="63"/>
  <c r="K17" i="63"/>
  <c r="J17" i="63"/>
  <c r="G17" i="63"/>
  <c r="F17" i="63"/>
  <c r="I158" i="63"/>
  <c r="I91" i="63" l="1"/>
  <c r="E91" i="63" s="1"/>
  <c r="W151" i="63"/>
  <c r="I60" i="63"/>
  <c r="E60" i="63" s="1"/>
  <c r="I34" i="63"/>
  <c r="E34" i="63" s="1"/>
  <c r="I159" i="63"/>
  <c r="I122" i="63"/>
  <c r="E122" i="63" s="1"/>
  <c r="L151" i="63"/>
  <c r="K151" i="63"/>
  <c r="Y151" i="63"/>
  <c r="I156" i="63"/>
  <c r="J151" i="63"/>
  <c r="N151" i="63"/>
  <c r="U151" i="63"/>
  <c r="E154" i="63"/>
  <c r="I154" i="63"/>
  <c r="G151" i="63"/>
  <c r="I38" i="63"/>
  <c r="E38" i="63" s="1"/>
  <c r="M151" i="63"/>
  <c r="O151" i="63"/>
  <c r="V151" i="63"/>
  <c r="M162" i="63" s="1"/>
  <c r="I24" i="63"/>
  <c r="E24" i="63" s="1"/>
  <c r="X151" i="63"/>
  <c r="I117" i="63"/>
  <c r="E117" i="63" s="1"/>
  <c r="E158" i="63"/>
  <c r="F151" i="63"/>
  <c r="I20" i="63"/>
  <c r="E20" i="63" s="1"/>
  <c r="I52" i="63"/>
  <c r="E52" i="63" s="1"/>
  <c r="E160" i="63"/>
  <c r="I17" i="63"/>
  <c r="E157" i="63"/>
  <c r="I29" i="63"/>
  <c r="E29" i="63" s="1"/>
  <c r="E156" i="63"/>
  <c r="I67" i="63"/>
  <c r="E67" i="63" s="1"/>
  <c r="E17" i="63" l="1"/>
  <c r="E151" i="63" s="1"/>
  <c r="I151" i="63"/>
  <c r="C10" i="21" l="1"/>
  <c r="C14" i="21" l="1"/>
  <c r="C8" i="21"/>
  <c r="C9" i="21"/>
  <c r="C12" i="21"/>
  <c r="C13" i="21"/>
  <c r="D15" i="21"/>
  <c r="E15" i="21"/>
  <c r="F15" i="21"/>
  <c r="G15" i="21"/>
  <c r="H15" i="21"/>
  <c r="I15" i="21"/>
  <c r="J15" i="21"/>
  <c r="C15" i="21" l="1"/>
</calcChain>
</file>

<file path=xl/sharedStrings.xml><?xml version="1.0" encoding="utf-8"?>
<sst xmlns="http://schemas.openxmlformats.org/spreadsheetml/2006/main" count="498" uniqueCount="213">
  <si>
    <t>в т.ч. по субъектам естественной монополии, 
включенным в Реестр ЕМ</t>
  </si>
  <si>
    <t>Таблица ввода по субъекту рынка</t>
  </si>
  <si>
    <r>
      <t xml:space="preserve">География: </t>
    </r>
    <r>
      <rPr>
        <u/>
        <sz val="10"/>
        <color indexed="8"/>
        <rFont val="Arial"/>
        <family val="2"/>
        <charset val="204"/>
      </rPr>
      <t>территориальный орган, структурное подразделение ФАС России</t>
    </r>
  </si>
  <si>
    <t>на товарных рынках</t>
  </si>
  <si>
    <t>на рынке финансовых услуг</t>
  </si>
  <si>
    <t xml:space="preserve"> </t>
  </si>
  <si>
    <t>А</t>
  </si>
  <si>
    <t>Всего</t>
  </si>
  <si>
    <t>Б</t>
  </si>
  <si>
    <t>Закон</t>
  </si>
  <si>
    <t>Ст. 19.31  КоАП Нарушение сроков хранения рекламных материалов</t>
  </si>
  <si>
    <t>часть 2 ст.14.9 КоАП  Ограничение
 конкуренции органами власти, органами местного самоуправления</t>
  </si>
  <si>
    <t xml:space="preserve"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 </t>
  </si>
  <si>
    <t xml:space="preserve">Сумма, 
тыс. руб </t>
  </si>
  <si>
    <t>Выдано постановлений о наложении 
штрафа</t>
  </si>
  <si>
    <t>Кол-
во</t>
  </si>
  <si>
    <t>Исполнено постановлений о наложении 
штрафа</t>
  </si>
  <si>
    <t>Выдан- ных в отчет- ном 
пери-
оде</t>
  </si>
  <si>
    <t>часть 2 ст.14.33 КоАП
Недобросовестная конкуренция</t>
  </si>
  <si>
    <t>часть 2 ст. 19.8.1  КоАП 
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</si>
  <si>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направленным в предыдущем  периоде</t>
  </si>
  <si>
    <t>направленным в отчетном периоде</t>
  </si>
  <si>
    <t>Таблица 1 к форма № 9</t>
  </si>
  <si>
    <t>Число привлеченных к административной ответственности</t>
  </si>
  <si>
    <t>Выявленные нарушения</t>
  </si>
  <si>
    <t>Воз-буж-дено дел</t>
  </si>
  <si>
    <t>Пере-дано    на   рас- смо- тре-   ние суда</t>
  </si>
  <si>
    <r>
      <t xml:space="preserve">Календарь: </t>
    </r>
    <r>
      <rPr>
        <u/>
        <sz val="10"/>
        <color indexed="8"/>
        <rFont val="Arial"/>
        <family val="2"/>
        <charset val="204"/>
      </rPr>
      <t>период отчета</t>
    </r>
  </si>
  <si>
    <t>№ 
п/п</t>
  </si>
  <si>
    <t>В</t>
  </si>
  <si>
    <t>Органы власти</t>
  </si>
  <si>
    <t>Субъект рынка</t>
  </si>
  <si>
    <t>Рынок</t>
  </si>
  <si>
    <t>Г</t>
  </si>
  <si>
    <t>Ст.9.16 КоАП Нарушение законодательства об энергосбережении и о повышении энергетической эффективности</t>
  </si>
  <si>
    <t>Примечание</t>
  </si>
  <si>
    <t>Х</t>
  </si>
  <si>
    <r>
      <t>ст. 19.8 части 3, 4</t>
    </r>
    <r>
      <rPr>
        <sz val="8"/>
        <color indexed="8"/>
        <rFont val="Times New Roman"/>
        <family val="1"/>
        <charset val="204"/>
      </rPr>
      <t xml:space="preserve"> - за непредставление ходатайств и уведомлений, а также нарушение порядка и сроков их подачи</t>
    </r>
  </si>
  <si>
    <r>
      <t>ст. 19.8 часть 6</t>
    </r>
    <r>
      <rPr>
        <sz val="8"/>
        <color indexed="8"/>
        <rFont val="Times New Roman"/>
        <family val="1"/>
        <charset val="204"/>
      </rPr>
      <t xml:space="preserve"> - за непредставление сведений (информации), предусмотренных законодательством о рекламе, и представление таких сведений (информации) в неполном объеме или в искаженном виде либо представление недостоверных сведений (информации)</t>
    </r>
  </si>
  <si>
    <t xml:space="preserve">Ст.14.9 КоАП часть 1  </t>
  </si>
  <si>
    <t>Ст.14.9 КоАП часть 2</t>
  </si>
  <si>
    <t>Ст. 14.40 КоАП Нарушение при осуществлении хозяйствующими субъектами торговой деятельности антимонопольных правил</t>
  </si>
  <si>
    <t>по торговле</t>
  </si>
  <si>
    <t>Ст. 14.41 КоАП Требование по предоставлению информации об условиях заключения договора поставки продовольственных товаров</t>
  </si>
  <si>
    <t>Ст. 14.42 КоАП Требование к условиям заключения договора поставки продовольственных товаров</t>
  </si>
  <si>
    <t>Постано-вления о наложении штрафа в стадии исполне-ния</t>
  </si>
  <si>
    <t>Не испол- нено постано-влений о наложении штрафа</t>
  </si>
  <si>
    <t xml:space="preserve">Сумма уплачен-ного штрафа, тыс. руб </t>
  </si>
  <si>
    <t xml:space="preserve">Граж-дан, чел </t>
  </si>
  <si>
    <t xml:space="preserve">Долж-ност- ных лиц, чел </t>
  </si>
  <si>
    <t>Юри- дичес- ких лиц, един</t>
  </si>
  <si>
    <t>ст.7.29 КоАП Несоблюдение ограничений при размещении заказов …</t>
  </si>
  <si>
    <t>ст.7.30 КоАП Нарушение порядка размещения заказа …</t>
  </si>
  <si>
    <t>ст.7.31 КоАП Предоставление, опубликование или размещение недостоверной информации о размещении заказа …</t>
  </si>
  <si>
    <t xml:space="preserve">Ст.7.31.1 КоАП Нарушение сроков возврата денежных средств, порядка ... </t>
  </si>
  <si>
    <t>Ст.7.32 КоАП Нарушение условий государственного или муниципального контракта …</t>
  </si>
  <si>
    <t>Ст.9.15 КоАП Нарушение стандартов раскрытия информации…</t>
  </si>
  <si>
    <t>Ст.14.3 КоАП Нарушение законодательства о рекламе</t>
  </si>
  <si>
    <t>Ст.14.9 КоАП  Ограничение
 конкуренции органами власти, органами местного самоуправления</t>
  </si>
  <si>
    <t>Ст.14.31 КоАП Злоупотребление доминирующим положением</t>
  </si>
  <si>
    <t>Ст.14.31.1 КоАП Злоупотребление доминирующим положением, хозяйствующим субъектом, доля которого на рынке определенного товара составляет менее 35%</t>
  </si>
  <si>
    <t>Ст.14.32 КоАП Заключение ограничивающего конкуренцию соглашения,  осуществление ограничивающих конкуренцию согласованных действий, координация экономической деятельности</t>
  </si>
  <si>
    <t>Ст.14.32 КоАП часть 1</t>
  </si>
  <si>
    <t>Ст.14.32 КоАП часть 2</t>
  </si>
  <si>
    <t>Ст.14.32 КоАП часть 3</t>
  </si>
  <si>
    <t>Ст.14.33 КоАП Недобросовестная конкуренция</t>
  </si>
  <si>
    <t>Ст.19.4. КоАП Неповиновение законному распоряжению или требованию должностного лица органа, осуществляющего государственный надзор (контроль)</t>
  </si>
  <si>
    <t>по размещению заказа</t>
  </si>
  <si>
    <t>по рекламе</t>
  </si>
  <si>
    <t>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</si>
  <si>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ст.19.5 часть 2.1</t>
  </si>
  <si>
    <t>ст.19.5 часть 2.2</t>
  </si>
  <si>
    <t>ст.19.5 часть 2.3</t>
  </si>
  <si>
    <t>ст.19.5 часть 2.4</t>
  </si>
  <si>
    <t>ст.19.5 часть 2.5</t>
  </si>
  <si>
    <t>ст.19.5 часть 2.6</t>
  </si>
  <si>
    <t>ст.19.5 часть 7</t>
  </si>
  <si>
    <t>Ст.19.7 КоАП Непредставление
сведений (информации)</t>
  </si>
  <si>
    <t>Ст.19.7.2 КоАП Непредставление сведений…в сфере размещения заказов</t>
  </si>
  <si>
    <t>Ст.19.7.4. КоАП Непредставление сведений либо несвоевременное представление сведений о заключении госуд. или муницип. контракта.</t>
  </si>
  <si>
    <t xml:space="preserve">ст.19.8 КоАП Непредставление ходатайств, уведомлений (заявлений), сведений (информации) в антимонопольный орган или в орган регулирования естественных монополий </t>
  </si>
  <si>
    <t>Ст.19.8.1  КоАП Непредоставление сведений или предоставление заведомо ложных сведений о своей деятельности субъектами естественных монополий и (или) организациями коммунального комплекса</t>
  </si>
  <si>
    <t>из общего количества: по нарушениям АМЗ со стороны органов власти (должностных лиц)</t>
  </si>
  <si>
    <t>ст.20.25  (часть1) КоАП Неуплата административного штрафа</t>
  </si>
  <si>
    <t>Форма № 9</t>
  </si>
  <si>
    <t>Ст.14.38 КоАП Размещение рекламы на дорожных знаках и транспортных средствах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</si>
  <si>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</si>
  <si>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</si>
  <si>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</si>
  <si>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</si>
  <si>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</si>
  <si>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</si>
  <si>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</si>
  <si>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</si>
  <si>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</si>
  <si>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</si>
  <si>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</si>
  <si>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</si>
  <si>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</si>
  <si>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</si>
  <si>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</si>
  <si>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</si>
  <si>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</si>
  <si>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Форма № 9а</t>
  </si>
  <si>
    <t>прочие субъекты</t>
  </si>
  <si>
    <t>по субъектам естественной монополии, включенным в Реестр ЕМ</t>
  </si>
  <si>
    <r>
      <t xml:space="preserve">География: </t>
    </r>
    <r>
      <rPr>
        <u/>
        <sz val="10"/>
        <rFont val="Arial"/>
        <family val="2"/>
        <charset val="204"/>
      </rPr>
      <t>территориальный орган, структурное подразделение ФАС России</t>
    </r>
  </si>
  <si>
    <t>Количество</t>
  </si>
  <si>
    <t>1.</t>
  </si>
  <si>
    <t>2.</t>
  </si>
  <si>
    <t>3.</t>
  </si>
  <si>
    <t>Ст. 9.21 КоАП Нарушение правил технологического присоединения к электрическим сетям, правил подключения к системам теплоснабжения либо правил подключения к системам водоснабжения и водоотведения</t>
  </si>
  <si>
    <t>Ст. 14.31.2. КоАП Манипулирование ценами на оптовом и (или) розничных рынках электрической энергии (мощности)</t>
  </si>
  <si>
    <t>в т.ч. по картелям</t>
  </si>
  <si>
    <r>
      <t>ст. 19.8 часть 5</t>
    </r>
    <r>
      <rPr>
        <sz val="8"/>
        <color indexed="8"/>
        <rFont val="Times New Roman"/>
        <family val="1"/>
        <charset val="204"/>
      </rPr>
      <t xml:space="preserve"> - за непредставление или несвоевременное представление сведений (информации), предусмотренных АМЗ, и представление заведомо недостоверных сведений (информации) </t>
    </r>
  </si>
  <si>
    <t>Ст.19.8.2. КоАП Непредставление ходатайств, уведомлений (информации), сведений (информации) в федеральный орган исполнительной власти, уполномоченный на выполнение функций по контролю за осуществлением иностранных инвестиций в РФ</t>
  </si>
  <si>
    <t>об иностранных инвестициях</t>
  </si>
  <si>
    <r>
      <rPr>
        <b/>
        <sz val="14"/>
        <color indexed="8"/>
        <rFont val="Times New Roman"/>
        <family val="1"/>
        <charset val="204"/>
      </rPr>
      <t>Итого</t>
    </r>
    <r>
      <rPr>
        <b/>
        <sz val="10"/>
        <color indexed="8"/>
        <rFont val="Times New Roman"/>
        <family val="1"/>
        <charset val="204"/>
      </rPr>
      <t xml:space="preserve"> (без учета ст. 20.25 (часть 1) КоАП)</t>
    </r>
  </si>
  <si>
    <r>
      <t xml:space="preserve">Таблица ввода по органу власти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</si>
  <si>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часть 2 ст. 14.31.2. КоАП Манипулирование ценами на оптовом и (или) розничных рынках электрической энергии (мощности)</t>
  </si>
  <si>
    <t>Отчет
о применении программы смягчения ответственности 
за нарушение антимонопольного законодательства 
в соответствии с Примечанием 1 к статье 14.32 КоАП
за _________________</t>
  </si>
  <si>
    <t>№ пп</t>
  </si>
  <si>
    <t>Показатель</t>
  </si>
  <si>
    <t>Количество административных дел по статье 14.32 КоАП, возбужденных по фактам нарушения статей 11 и 16 Федерального закона «О защите конкуренции», в рамках которых были представлены заявления об освобождении от административной ответственности, в том числе:</t>
  </si>
  <si>
    <t xml:space="preserve">    за нарушение статьи 11</t>
  </si>
  <si>
    <t xml:space="preserve">    за нарушение статьи 16</t>
  </si>
  <si>
    <t xml:space="preserve">Количество лиц, подавших в антимонопольный орган заявление об освобождении от административной ответственности, в том числе: </t>
  </si>
  <si>
    <t xml:space="preserve">Количество лиц, получивших освобождение от административной ответственности, в том числе: </t>
  </si>
  <si>
    <r>
      <t xml:space="preserve">из общего количества: по нарушениям </t>
    </r>
    <r>
      <rPr>
        <b/>
        <sz val="10"/>
        <rFont val="Arial"/>
        <family val="2"/>
        <charset val="204"/>
      </rPr>
      <t>АМЗ</t>
    </r>
    <r>
      <rPr>
        <b/>
        <sz val="9"/>
        <rFont val="Arial"/>
        <family val="2"/>
        <charset val="204"/>
      </rPr>
      <t xml:space="preserve"> со стороны органов власти (должностных лиц)</t>
    </r>
  </si>
  <si>
    <t>Таблица 2 к форма № 9</t>
  </si>
  <si>
    <t>Отчет о  применении мер административной ответственности за нарушение антимонопольного законодательства, 
законодательства о рекламе, законодательства о размещении заказов, законодательства об иностранных инвестициях, Закона о торговле 
за _____(период отчета)______</t>
  </si>
  <si>
    <t>на рынке финансовых 
услуг</t>
  </si>
  <si>
    <t>об иностранных 
инвестициях</t>
  </si>
  <si>
    <t>Отчет о  применении административного наказания в виде дисквалификации в отношении должностных лиц
 за нарушение антимонопольного законодательства по делам, переданным антимонопольным органом в арбитражный суд
за _____(период отчета)______</t>
  </si>
  <si>
    <t>Количество дел (протоколов), 
направленных в арбитражный суд 
в отчетном периоде</t>
  </si>
  <si>
    <t>Количество постановлений о 
дисквалификации, вынесенных 
арбитражным судом по делам,</t>
  </si>
  <si>
    <t>Вынесено арбитражным судом постановлений о 
наложении штрафа по делам,</t>
  </si>
  <si>
    <t>Вынесено арбитражным судом решений о прекращении по делам,</t>
  </si>
  <si>
    <t>Количество дел из числа направленных в арбитражный суд в отчетном периоде,
находящихся в стадии судебного рассмотрения</t>
  </si>
  <si>
    <t>часть 2 ст.14.31 КоАП Злоупотребление доминирующим положением</t>
  </si>
  <si>
    <t>18</t>
  </si>
  <si>
    <t>19</t>
  </si>
  <si>
    <r>
      <t xml:space="preserve">Календарь: </t>
    </r>
    <r>
      <rPr>
        <u/>
        <sz val="10"/>
        <color indexed="8"/>
        <rFont val="Times New Roman"/>
        <family val="1"/>
        <charset val="204"/>
      </rPr>
      <t>период отчета</t>
    </r>
  </si>
  <si>
    <r>
      <t xml:space="preserve">География: </t>
    </r>
    <r>
      <rPr>
        <u/>
        <sz val="10"/>
        <color indexed="8"/>
        <rFont val="Times New Roman"/>
        <family val="1"/>
        <charset val="204"/>
      </rPr>
      <t>территориальный орган, структурное подразделение ФАС России</t>
    </r>
  </si>
  <si>
    <t>ст.19.5 часть 2.7</t>
  </si>
  <si>
    <r>
      <t xml:space="preserve">Таблица ввода по частям 1 и 2 статьи 14.31 КоАП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</si>
  <si>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из общего количествава по статье 14.31:</t>
  </si>
  <si>
    <t xml:space="preserve">   часть 1</t>
  </si>
  <si>
    <t xml:space="preserve">   часть 2</t>
  </si>
  <si>
    <r>
      <t xml:space="preserve">Таблица ввода по применению статьи 19.8.1 КоАП в части нарушений установленных стандартов раскрытия информации    </t>
    </r>
    <r>
      <rPr>
        <b/>
        <sz val="10"/>
        <color indexed="60"/>
        <rFont val="Arial"/>
        <family val="2"/>
        <charset val="204"/>
      </rPr>
      <t>(Внимание! Таблица не является расчетной, заполняется ответственным исполнителем вручную)</t>
    </r>
  </si>
  <si>
    <t>из общего количества по статье 19.8.1 КоАП:</t>
  </si>
  <si>
    <t>за нарушение установленных стандартов раскрытия информации о регулируемой деятельности субъектов ЕМ и (или) организаций коммунального комплекса</t>
  </si>
  <si>
    <t>части 2.1, 2.2, 2.3, 2.6, 2.7 ст.19.5 КоАП  Невыполнение в срок законного предписания (постановления, представления) органа (долж. лица), осуществляющего государственный надзор (контроль)</t>
  </si>
  <si>
    <t>Отчет о результатах взаимодействия с правоохранительными органами 
за _____________ (период отчета)</t>
  </si>
  <si>
    <t>Преступления, признаки которых были выявленны антимонопольным органом (статья УК РФ)</t>
  </si>
  <si>
    <t>Направлено заявлений*
в отчетном периоде 
1=3+6+8</t>
  </si>
  <si>
    <t>Возбуждено 
уголовных дел по заявлениям
в отчетном периоде</t>
  </si>
  <si>
    <t>Отказано 
в возбуждении 
уголовных дел 
в отчетном периоде</t>
  </si>
  <si>
    <t>Количество заявлений, по которым не принято процессуальных решений о 
возбуждении либо об отказе в возбуждении  уголовных дел в отчетном периоде</t>
  </si>
  <si>
    <t>Обжаловано 
отказов в возбуждении 
уголовных дел 
в отчетном периоде</t>
  </si>
  <si>
    <t xml:space="preserve">всего </t>
  </si>
  <si>
    <t>из них:</t>
  </si>
  <si>
    <t>всего</t>
  </si>
  <si>
    <t>по заявлениям, направленным в отчетном  периоде</t>
  </si>
  <si>
    <t>после обжалования отказов в возбуждении уголовных дел</t>
  </si>
  <si>
    <t>по заявлениям, направленным в отчетном периоде</t>
  </si>
  <si>
    <t>статья 178 УК РФ, 
в том числе:</t>
  </si>
  <si>
    <t xml:space="preserve">  - картель</t>
  </si>
  <si>
    <t xml:space="preserve">  - неоднократное злоупотребление доминирующим положением</t>
  </si>
  <si>
    <t>иные статьи УК РФ</t>
  </si>
  <si>
    <t>*  под заявлением понимается заявление о преступлении, направленное антимонопольным органом в правоохранительные органы в порядке статьи 144 УПК РФ</t>
  </si>
  <si>
    <t>Таблица сбора для строки "из общего количества: 
по нарушениям АМЗ со стороны органов власти (должностных лиц)"</t>
  </si>
  <si>
    <t>Таблица сбора для части 1 и части 2 статьи 14.31 КоАП</t>
  </si>
  <si>
    <t>Таблица сбора для строки "из общего количества: за нарушение установленных стандартов раскрытия информации"</t>
  </si>
  <si>
    <r>
      <t>ст. 19.8 часть 7</t>
    </r>
    <r>
      <rPr>
        <sz val="8"/>
        <color indexed="8"/>
        <rFont val="Times New Roman"/>
        <family val="1"/>
        <charset val="204"/>
      </rPr>
      <t xml:space="preserve"> - за непредставление или несвоевременное представление сведений (информации), необходимых для расчета размера административного штрафа, либо представление заведомо недостоверных сведений (информации), необходимых для расчета размера административного штрафа</t>
    </r>
  </si>
  <si>
    <r>
      <t>ст. 19.8 часть 8</t>
    </r>
    <r>
      <rPr>
        <sz val="8"/>
        <color indexed="8"/>
        <rFont val="Times New Roman"/>
        <family val="1"/>
        <charset val="204"/>
      </rPr>
      <t xml:space="preserve"> - за представление заведомо недостоверных сведений (информации), необходимых для расчета размера административного штрафа, если об этом стало известно после наложения такого административного штрафа</t>
    </r>
  </si>
  <si>
    <t>20</t>
  </si>
  <si>
    <t>21</t>
  </si>
  <si>
    <t>Прекращено
дел</t>
  </si>
  <si>
    <t>в т.ч. в связи с мало-
значительностью право-
наруше-
ния</t>
  </si>
  <si>
    <t>Выдан-
ных в 
предыду-
щем
году 
(годах)</t>
  </si>
  <si>
    <t>Обжаловано в суд или вышестоящему должностному лицу постановлений</t>
  </si>
  <si>
    <t>выдан-
ных в 
предыду-
щем
году (годах)</t>
  </si>
  <si>
    <t>выдан-
ных в 
отчет-
ном
периоде</t>
  </si>
  <si>
    <t>выдан-
ных в 
предыду-
щем
году 
(годах)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</si>
  <si>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</si>
  <si>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</si>
  <si>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подлежа-
щего к взысканию с учетом судебного решения, 
тыс. руб.</t>
  </si>
  <si>
    <t>Уплаченный доход</t>
  </si>
  <si>
    <t>всего по статье</t>
  </si>
  <si>
    <t>всего по статье наложенные</t>
  </si>
  <si>
    <t>разница Юля</t>
  </si>
  <si>
    <t>Юля+Дина</t>
  </si>
  <si>
    <t>наложенные е/м</t>
  </si>
  <si>
    <t>подлежащие е/м</t>
  </si>
  <si>
    <t>Разница между наложенными и подлежащими</t>
  </si>
  <si>
    <t>Юля и Дина по у/з прочие</t>
  </si>
  <si>
    <t>Юля отмененные</t>
  </si>
  <si>
    <t>всего по прочим для разницы</t>
  </si>
  <si>
    <t>всего у/з плюс отмененые по СТАТЬЕ</t>
  </si>
  <si>
    <t>По статье 14.31 КоАП РФ штраф судом с 1458,144 тыс. руб. снижен до 333,29 тыс. руб. 6 постановлений на общую сумму 1886,169 тыс.рублей отменены по малозначительности. Общая сумма, на которую изменился штраф  по частичной отмене, составляет 3011,023  тыс.рублей. При этом 2 постановления на общую сумму 10129,056 тыс. руб. отменены судом в полном объеме в связи с отсутствием события;</t>
  </si>
  <si>
    <t>По статье 14.32 КоАП РФ 1 постановление на общую сумму 20 тыс.рублей отменено по малозначительности;</t>
  </si>
  <si>
    <t>По статье 9.15. КоАП  1 постановление на сумму 200 тыс. рублей отменено судом по малозначительности;</t>
  </si>
  <si>
    <t xml:space="preserve">
По статье 14.9 КоАП РФ 4 постановления на общую сумму 60 тыс.рублей отменены по малозначительности. 3 лица привлекались к ответственности по 2 раза, 2 лица - по 3 раза;</t>
  </si>
  <si>
    <t>По статье 14.31 КоАП РФ один хозяйствующий субъект привлекался к ответственности 5 раз, одно постановление в отношении него отменено судом по составу,  одно лицо привлекалось к ответственности 7 раз, одно - 3 раза, два лица по 2 раза;</t>
  </si>
  <si>
    <t xml:space="preserve">По статье 19.7.4 КоАП РФ  - 2 постановления о наложении штрафа возращены на новое рассмотрение, в связи с чем сумма поставленных на учет постановлений уменьшена на 40 тыс. рублей.  </t>
  </si>
  <si>
    <t xml:space="preserve">По статье 7.30 КоАП РФ - 20 дел органов прокуратуры, из них 11 обжалованы в суд, одно постановление возвращено на новое рассмотрение, одно постановление отменено полностью, два постановления прекращены за малозначительностью, 7 постановлений оставлено в силе. Всего 4 постановления о наложении штрафов в отношении членов комиссии возвращены на новое рассмотрение, в связи с чем сумма поставленных на учет постановлений уменьшена на 115,2 тыс. рублей (графа 6 формы). 9 дел отменены судом за отсутствем состава на сумму 273  тыс. рублей, 47 - по малозначильности на сумму 903,2 тыс. рублей. Одно лицо привлечено 6 раз, одно - 5 раз, 3 лица - по 4 раза, 4 - по 3 раза, 10 лиц - по 2 раза;  </t>
  </si>
  <si>
    <t>По статье 7.32 КоАП РФ - 17 дел органов прокуратуры, одно из которых отменено за отсутствием состава и одно прекращено за малозначительностью, 9 постановлений обжалованно в суд, 2 из которых прекращены по малозначительности, одно снижено с 20 тыс. рулей до 5 тыс. рублей и оплачено, остальные оставлены  в силе. Два дела отменено судом по малозначильности на сумму 40 тыс. рублей. Одно должностное лицо привлечено дважды;</t>
  </si>
  <si>
    <t>По статье 9.21.КоАП РФ 2 дела  органов прокуратуры;</t>
  </si>
  <si>
    <t xml:space="preserve">
По статье 14.3 КоАП РФ 3 дела  органов прокуратуры. В графе 18 формы учтена сумма частично оплаченного штрафа по 2-м постановлениям, выданным в отчетном периоде, задолженность составляет  154 тыс. рублей. 2 постановления выдано одному лицу, который  в графе 20 формы указан 1 раз;</t>
  </si>
  <si>
    <t>По статье 14.38 КоАП РФ 2 дела органов прокуратуры;</t>
  </si>
  <si>
    <t>По статье 19.7.2 КоАП РФ - 2 дела органов прокуратуры. Одно постановление судом на сумму 10 тыс. рублей отменено по малозначительности;</t>
  </si>
  <si>
    <t>По статье 7.29 КоАП РФ - 49 дел органов прокуратуры, два из них прекращены за отсутвием состава (графы 1 и 3 формы); 19 постановлений о наложении штрафа, обжалованных в суд, из которых: 2 - отменены полностью за отсутствием состава, 1 из них по делу, возбужденному прокуратурой (графы 10, 12, 14 формы) , 8 постановлений о наложении штрафа суд отменил частично в части  снижения суммы штрафа до нуля (графа 16 формы), 9 постановлений оставлены в силе. Два дела отменены за отсутствем состава на сумму 100  тыс. рублей, 8 по малозначильности на сумму 340 тыс. рублей. В отношении 5 должных лиц вынесены постановления дважды (графа 20 формы);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</si>
</sst>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1010419]General"/>
    <numFmt numFmtId="165" formatCode="[$-1010409]General"/>
    <numFmt numFmtId="166" formatCode="[$-1010409]0.0"/>
    <numFmt numFmtId="167" formatCode="[$-1010409]0.0000"/>
    <numFmt numFmtId="168" formatCode="[$-1010409]0.00000"/>
    <numFmt numFmtId="169" formatCode="0.000"/>
    <numFmt numFmtId="170" formatCode="0.0000"/>
  </numFmts>
  <fonts count="43" x14ac:knownFonts="1">
    <font>
      <sz val="10"/>
      <name val="Arial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 CYR"/>
      <charset val="204"/>
    </font>
    <font>
      <u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6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i/>
      <sz val="9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 CYR"/>
      <family val="1"/>
      <charset val="204"/>
    </font>
    <font>
      <sz val="10"/>
      <color rgb="FFFF0000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9">
    <xf numFmtId="0" fontId="0" fillId="0" borderId="0">
      <alignment wrapText="1"/>
    </xf>
    <xf numFmtId="0" fontId="21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33" fillId="0" borderId="0">
      <alignment wrapText="1"/>
    </xf>
    <xf numFmtId="0" fontId="33" fillId="0" borderId="0">
      <alignment wrapText="1"/>
    </xf>
    <xf numFmtId="0" fontId="34" fillId="0" borderId="0"/>
    <xf numFmtId="0" fontId="25" fillId="0" borderId="0"/>
    <xf numFmtId="0" fontId="25" fillId="0" borderId="0"/>
  </cellStyleXfs>
  <cellXfs count="289">
    <xf numFmtId="0" fontId="0" fillId="0" borderId="0" xfId="0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2" xfId="0" applyBorder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top" wrapText="1"/>
    </xf>
    <xf numFmtId="164" fontId="4" fillId="4" borderId="1" xfId="0" applyNumberFormat="1" applyFont="1" applyFill="1" applyBorder="1" applyAlignment="1" applyProtection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0" fillId="0" borderId="0" xfId="0" applyFont="1" applyBorder="1" applyAlignment="1">
      <alignment wrapText="1"/>
    </xf>
    <xf numFmtId="0" fontId="24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wrapText="1"/>
    </xf>
    <xf numFmtId="0" fontId="28" fillId="4" borderId="2" xfId="0" applyFont="1" applyFill="1" applyBorder="1">
      <alignment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20" fillId="0" borderId="0" xfId="3">
      <alignment wrapText="1"/>
    </xf>
    <xf numFmtId="0" fontId="1" fillId="0" borderId="0" xfId="3" applyFont="1" applyFill="1" applyBorder="1" applyAlignment="1">
      <alignment vertical="top" wrapText="1"/>
    </xf>
    <xf numFmtId="0" fontId="1" fillId="0" borderId="0" xfId="3" applyFont="1" applyFill="1" applyAlignment="1">
      <alignment vertical="top" wrapText="1"/>
    </xf>
    <xf numFmtId="0" fontId="3" fillId="4" borderId="2" xfId="3" applyFont="1" applyFill="1" applyBorder="1" applyAlignment="1">
      <alignment horizontal="center" vertical="center" wrapText="1"/>
    </xf>
    <xf numFmtId="0" fontId="20" fillId="0" borderId="8" xfId="3" applyFill="1" applyBorder="1">
      <alignment wrapText="1"/>
    </xf>
    <xf numFmtId="0" fontId="20" fillId="4" borderId="9" xfId="3" applyFill="1" applyBorder="1">
      <alignment wrapText="1"/>
    </xf>
    <xf numFmtId="0" fontId="3" fillId="4" borderId="3" xfId="3" applyFont="1" applyFill="1" applyBorder="1" applyAlignment="1">
      <alignment horizontal="center" vertical="top" wrapText="1"/>
    </xf>
    <xf numFmtId="0" fontId="30" fillId="0" borderId="0" xfId="0" applyFont="1" applyAlignment="1">
      <alignment wrapText="1"/>
    </xf>
    <xf numFmtId="0" fontId="15" fillId="0" borderId="1" xfId="0" applyFont="1" applyFill="1" applyBorder="1" applyAlignment="1" applyProtection="1">
      <alignment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22" xfId="3" applyFont="1" applyFill="1" applyBorder="1" applyAlignment="1">
      <alignment horizontal="center" vertical="center" wrapText="1"/>
    </xf>
    <xf numFmtId="0" fontId="8" fillId="4" borderId="8" xfId="3" applyFont="1" applyFill="1" applyBorder="1" applyAlignment="1">
      <alignment horizontal="center" vertical="top" wrapText="1"/>
    </xf>
    <xf numFmtId="0" fontId="8" fillId="4" borderId="3" xfId="3" applyFont="1" applyFill="1" applyBorder="1" applyAlignment="1">
      <alignment horizontal="center" vertical="top" wrapText="1"/>
    </xf>
    <xf numFmtId="0" fontId="8" fillId="4" borderId="1" xfId="3" applyFont="1" applyFill="1" applyBorder="1" applyAlignment="1">
      <alignment horizontal="center" vertical="top" wrapText="1"/>
    </xf>
    <xf numFmtId="0" fontId="15" fillId="0" borderId="0" xfId="3" applyFont="1">
      <alignment wrapText="1"/>
    </xf>
    <xf numFmtId="0" fontId="3" fillId="0" borderId="0" xfId="3" applyFont="1" applyFill="1" applyBorder="1" applyAlignment="1">
      <alignment vertical="top" wrapText="1"/>
    </xf>
    <xf numFmtId="0" fontId="20" fillId="0" borderId="0" xfId="3" applyFill="1" applyBorder="1">
      <alignment wrapText="1"/>
    </xf>
    <xf numFmtId="0" fontId="20" fillId="0" borderId="0" xfId="3" applyFill="1">
      <alignment wrapText="1"/>
    </xf>
    <xf numFmtId="0" fontId="5" fillId="0" borderId="0" xfId="3" applyFont="1" applyBorder="1" applyAlignment="1">
      <alignment horizontal="center" wrapText="1"/>
    </xf>
    <xf numFmtId="0" fontId="20" fillId="0" borderId="0" xfId="3" applyAlignment="1">
      <alignment wrapText="1"/>
    </xf>
    <xf numFmtId="0" fontId="8" fillId="4" borderId="25" xfId="3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16" fillId="4" borderId="2" xfId="3" applyFont="1" applyFill="1" applyBorder="1" applyAlignment="1">
      <alignment horizontal="center" wrapText="1"/>
    </xf>
    <xf numFmtId="0" fontId="10" fillId="4" borderId="6" xfId="3" applyFont="1" applyFill="1" applyBorder="1" applyAlignment="1">
      <alignment horizontal="center" vertical="top" wrapText="1"/>
    </xf>
    <xf numFmtId="0" fontId="10" fillId="4" borderId="1" xfId="3" applyFont="1" applyFill="1" applyBorder="1" applyAlignment="1">
      <alignment horizontal="center" vertical="top" wrapText="1"/>
    </xf>
    <xf numFmtId="0" fontId="16" fillId="0" borderId="0" xfId="3" applyFont="1" applyAlignment="1">
      <alignment horizontal="center" wrapText="1"/>
    </xf>
    <xf numFmtId="0" fontId="20" fillId="4" borderId="0" xfId="3" applyFill="1">
      <alignment wrapText="1"/>
    </xf>
    <xf numFmtId="0" fontId="11" fillId="4" borderId="1" xfId="3" applyFont="1" applyFill="1" applyBorder="1" applyAlignment="1">
      <alignment vertical="top" wrapText="1"/>
    </xf>
    <xf numFmtId="0" fontId="12" fillId="4" borderId="4" xfId="3" applyFont="1" applyFill="1" applyBorder="1" applyAlignment="1">
      <alignment vertical="top" wrapText="1"/>
    </xf>
    <xf numFmtId="0" fontId="11" fillId="4" borderId="6" xfId="3" applyFont="1" applyFill="1" applyBorder="1" applyAlignment="1">
      <alignment vertical="top" wrapText="1"/>
    </xf>
    <xf numFmtId="165" fontId="12" fillId="4" borderId="1" xfId="3" applyNumberFormat="1" applyFont="1" applyFill="1" applyBorder="1" applyAlignment="1">
      <alignment horizontal="right" vertical="center" wrapText="1"/>
    </xf>
    <xf numFmtId="0" fontId="11" fillId="4" borderId="1" xfId="3" applyFont="1" applyFill="1" applyBorder="1" applyAlignment="1" applyProtection="1">
      <alignment vertical="top" wrapText="1"/>
    </xf>
    <xf numFmtId="0" fontId="11" fillId="4" borderId="6" xfId="3" applyFont="1" applyFill="1" applyBorder="1" applyAlignment="1" applyProtection="1">
      <alignment vertical="top" wrapText="1"/>
    </xf>
    <xf numFmtId="0" fontId="22" fillId="0" borderId="1" xfId="3" applyFont="1" applyFill="1" applyBorder="1" applyAlignment="1" applyProtection="1">
      <alignment vertical="top" wrapText="1"/>
    </xf>
    <xf numFmtId="165" fontId="12" fillId="0" borderId="1" xfId="3" applyNumberFormat="1" applyFont="1" applyFill="1" applyBorder="1" applyAlignment="1">
      <alignment horizontal="right" vertical="top" wrapText="1"/>
    </xf>
    <xf numFmtId="165" fontId="12" fillId="2" borderId="1" xfId="3" applyNumberFormat="1" applyFont="1" applyFill="1" applyBorder="1" applyAlignment="1">
      <alignment horizontal="right" vertical="top" wrapText="1"/>
    </xf>
    <xf numFmtId="166" fontId="12" fillId="0" borderId="1" xfId="3" applyNumberFormat="1" applyFont="1" applyFill="1" applyBorder="1" applyAlignment="1">
      <alignment horizontal="right" vertical="top" wrapText="1"/>
    </xf>
    <xf numFmtId="0" fontId="22" fillId="3" borderId="1" xfId="3" applyFont="1" applyFill="1" applyBorder="1" applyAlignment="1" applyProtection="1">
      <alignment vertical="top" wrapText="1"/>
    </xf>
    <xf numFmtId="165" fontId="12" fillId="3" borderId="1" xfId="3" applyNumberFormat="1" applyFont="1" applyFill="1" applyBorder="1" applyAlignment="1">
      <alignment horizontal="right" vertical="top" wrapText="1"/>
    </xf>
    <xf numFmtId="166" fontId="12" fillId="3" borderId="1" xfId="3" applyNumberFormat="1" applyFont="1" applyFill="1" applyBorder="1" applyAlignment="1">
      <alignment horizontal="right" vertical="top" wrapText="1"/>
    </xf>
    <xf numFmtId="0" fontId="5" fillId="0" borderId="0" xfId="3" applyFont="1" applyFill="1">
      <alignment wrapText="1"/>
    </xf>
    <xf numFmtId="0" fontId="12" fillId="4" borderId="4" xfId="3" applyFont="1" applyFill="1" applyBorder="1" applyAlignment="1" applyProtection="1">
      <alignment vertical="top" wrapText="1"/>
    </xf>
    <xf numFmtId="0" fontId="12" fillId="0" borderId="4" xfId="3" applyFont="1" applyFill="1" applyBorder="1" applyAlignment="1" applyProtection="1">
      <alignment vertical="top" wrapText="1"/>
    </xf>
    <xf numFmtId="0" fontId="12" fillId="0" borderId="6" xfId="3" applyFont="1" applyFill="1" applyBorder="1" applyAlignment="1" applyProtection="1">
      <alignment vertical="top" wrapText="1"/>
    </xf>
    <xf numFmtId="0" fontId="11" fillId="4" borderId="3" xfId="3" applyFont="1" applyFill="1" applyBorder="1" applyAlignment="1" applyProtection="1">
      <alignment horizontal="left" vertical="center" wrapText="1"/>
    </xf>
    <xf numFmtId="0" fontId="12" fillId="4" borderId="4" xfId="3" applyFont="1" applyFill="1" applyBorder="1" applyAlignment="1" applyProtection="1">
      <alignment vertical="center" wrapText="1"/>
    </xf>
    <xf numFmtId="0" fontId="12" fillId="4" borderId="6" xfId="3" applyFont="1" applyFill="1" applyBorder="1" applyAlignment="1" applyProtection="1">
      <alignment vertical="top" wrapText="1"/>
    </xf>
    <xf numFmtId="165" fontId="12" fillId="4" borderId="1" xfId="3" applyNumberFormat="1" applyFont="1" applyFill="1" applyBorder="1" applyAlignment="1">
      <alignment horizontal="right" vertical="top" wrapText="1"/>
    </xf>
    <xf numFmtId="166" fontId="12" fillId="4" borderId="1" xfId="3" applyNumberFormat="1" applyFont="1" applyFill="1" applyBorder="1" applyAlignment="1">
      <alignment horizontal="right" vertical="top" wrapText="1"/>
    </xf>
    <xf numFmtId="0" fontId="9" fillId="0" borderId="11" xfId="3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left" vertical="top" wrapText="1"/>
    </xf>
    <xf numFmtId="165" fontId="12" fillId="6" borderId="1" xfId="3" applyNumberFormat="1" applyFont="1" applyFill="1" applyBorder="1" applyAlignment="1">
      <alignment horizontal="right" vertical="top" wrapText="1"/>
    </xf>
    <xf numFmtId="0" fontId="9" fillId="0" borderId="10" xfId="3" applyFont="1" applyFill="1" applyBorder="1" applyAlignment="1" applyProtection="1">
      <alignment vertical="top" wrapText="1"/>
    </xf>
    <xf numFmtId="165" fontId="12" fillId="4" borderId="28" xfId="3" applyNumberFormat="1" applyFont="1" applyFill="1" applyBorder="1" applyAlignment="1">
      <alignment horizontal="right" vertical="center" wrapText="1"/>
    </xf>
    <xf numFmtId="0" fontId="20" fillId="0" borderId="12" xfId="3" applyFill="1" applyBorder="1">
      <alignment wrapText="1"/>
    </xf>
    <xf numFmtId="0" fontId="22" fillId="0" borderId="13" xfId="3" applyFont="1" applyFill="1" applyBorder="1" applyAlignment="1" applyProtection="1">
      <alignment vertical="top" wrapText="1"/>
    </xf>
    <xf numFmtId="165" fontId="12" fillId="0" borderId="13" xfId="3" applyNumberFormat="1" applyFont="1" applyFill="1" applyBorder="1" applyAlignment="1">
      <alignment horizontal="right" vertical="top" wrapText="1"/>
    </xf>
    <xf numFmtId="165" fontId="12" fillId="0" borderId="14" xfId="3" applyNumberFormat="1" applyFont="1" applyFill="1" applyBorder="1" applyAlignment="1">
      <alignment horizontal="right" vertical="top" wrapText="1"/>
    </xf>
    <xf numFmtId="165" fontId="12" fillId="0" borderId="15" xfId="3" applyNumberFormat="1" applyFont="1" applyFill="1" applyBorder="1" applyAlignment="1">
      <alignment horizontal="right" vertical="top" wrapText="1"/>
    </xf>
    <xf numFmtId="0" fontId="12" fillId="0" borderId="19" xfId="3" applyFont="1" applyFill="1" applyBorder="1" applyAlignment="1" applyProtection="1">
      <alignment vertical="top" wrapText="1"/>
    </xf>
    <xf numFmtId="0" fontId="12" fillId="0" borderId="20" xfId="3" applyFont="1" applyFill="1" applyBorder="1" applyAlignment="1" applyProtection="1">
      <alignment vertical="top" wrapText="1"/>
    </xf>
    <xf numFmtId="165" fontId="12" fillId="0" borderId="16" xfId="3" applyNumberFormat="1" applyFont="1" applyFill="1" applyBorder="1" applyAlignment="1">
      <alignment horizontal="right" vertical="top" wrapText="1"/>
    </xf>
    <xf numFmtId="165" fontId="12" fillId="0" borderId="17" xfId="3" applyNumberFormat="1" applyFont="1" applyFill="1" applyBorder="1" applyAlignment="1">
      <alignment horizontal="right" vertical="top" wrapText="1"/>
    </xf>
    <xf numFmtId="0" fontId="12" fillId="0" borderId="18" xfId="3" applyFont="1" applyFill="1" applyBorder="1" applyAlignment="1" applyProtection="1">
      <alignment vertical="top" wrapText="1"/>
    </xf>
    <xf numFmtId="165" fontId="12" fillId="0" borderId="2" xfId="3" applyNumberFormat="1" applyFont="1" applyFill="1" applyBorder="1" applyAlignment="1">
      <alignment horizontal="right" vertical="top" wrapText="1"/>
    </xf>
    <xf numFmtId="0" fontId="11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 applyProtection="1">
      <alignment vertical="top" wrapText="1"/>
    </xf>
    <xf numFmtId="165" fontId="12" fillId="0" borderId="0" xfId="3" applyNumberFormat="1" applyFont="1" applyFill="1" applyBorder="1" applyAlignment="1">
      <alignment horizontal="right" vertical="top" wrapText="1"/>
    </xf>
    <xf numFmtId="166" fontId="12" fillId="0" borderId="0" xfId="3" applyNumberFormat="1" applyFont="1" applyFill="1" applyBorder="1" applyAlignment="1">
      <alignment horizontal="right" vertical="top" wrapText="1"/>
    </xf>
    <xf numFmtId="0" fontId="20" fillId="0" borderId="0" xfId="3" applyFont="1" applyFill="1">
      <alignment wrapText="1"/>
    </xf>
    <xf numFmtId="0" fontId="8" fillId="4" borderId="33" xfId="3" applyFont="1" applyFill="1" applyBorder="1" applyAlignment="1">
      <alignment horizontal="center" vertical="top" wrapText="1"/>
    </xf>
    <xf numFmtId="165" fontId="12" fillId="0" borderId="27" xfId="3" applyNumberFormat="1" applyFont="1" applyFill="1" applyBorder="1" applyAlignment="1">
      <alignment horizontal="right" vertical="center" wrapText="1"/>
    </xf>
    <xf numFmtId="166" fontId="12" fillId="0" borderId="27" xfId="3" applyNumberFormat="1" applyFont="1" applyFill="1" applyBorder="1" applyAlignment="1">
      <alignment horizontal="right" vertical="center" wrapText="1"/>
    </xf>
    <xf numFmtId="0" fontId="11" fillId="0" borderId="0" xfId="3" applyFont="1" applyFill="1" applyBorder="1" applyAlignment="1" applyProtection="1">
      <alignment vertical="top" wrapText="1"/>
    </xf>
    <xf numFmtId="165" fontId="12" fillId="0" borderId="2" xfId="3" applyNumberFormat="1" applyFont="1" applyFill="1" applyBorder="1" applyAlignment="1">
      <alignment horizontal="right" vertical="center" wrapText="1"/>
    </xf>
    <xf numFmtId="165" fontId="12" fillId="6" borderId="2" xfId="3" applyNumberFormat="1" applyFont="1" applyFill="1" applyBorder="1" applyAlignment="1">
      <alignment horizontal="center" vertical="center" wrapText="1"/>
    </xf>
    <xf numFmtId="165" fontId="12" fillId="0" borderId="55" xfId="3" applyNumberFormat="1" applyFont="1" applyFill="1" applyBorder="1" applyAlignment="1">
      <alignment horizontal="right" vertical="center" wrapText="1"/>
    </xf>
    <xf numFmtId="165" fontId="12" fillId="6" borderId="55" xfId="3" applyNumberFormat="1" applyFont="1" applyFill="1" applyBorder="1" applyAlignment="1">
      <alignment horizontal="center" vertical="center" wrapText="1"/>
    </xf>
    <xf numFmtId="165" fontId="12" fillId="6" borderId="27" xfId="3" applyNumberFormat="1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165" fontId="12" fillId="0" borderId="0" xfId="3" applyNumberFormat="1" applyFont="1" applyFill="1" applyBorder="1" applyAlignment="1">
      <alignment horizontal="right" vertical="center" wrapText="1"/>
    </xf>
    <xf numFmtId="166" fontId="12" fillId="0" borderId="0" xfId="3" applyNumberFormat="1" applyFont="1" applyFill="1" applyBorder="1" applyAlignment="1">
      <alignment horizontal="right" vertical="center" wrapText="1"/>
    </xf>
    <xf numFmtId="0" fontId="20" fillId="5" borderId="29" xfId="3" applyFill="1" applyBorder="1">
      <alignment wrapText="1"/>
    </xf>
    <xf numFmtId="165" fontId="11" fillId="5" borderId="29" xfId="3" applyNumberFormat="1" applyFont="1" applyFill="1" applyBorder="1" applyAlignment="1">
      <alignment horizontal="right" vertical="center" wrapText="1"/>
    </xf>
    <xf numFmtId="165" fontId="20" fillId="0" borderId="0" xfId="3" applyNumberFormat="1">
      <alignment wrapText="1"/>
    </xf>
    <xf numFmtId="0" fontId="20" fillId="5" borderId="2" xfId="3" applyFill="1" applyBorder="1">
      <alignment wrapText="1"/>
    </xf>
    <xf numFmtId="165" fontId="11" fillId="5" borderId="2" xfId="3" applyNumberFormat="1" applyFont="1" applyFill="1" applyBorder="1" applyAlignment="1">
      <alignment horizontal="right" vertical="center" wrapText="1"/>
    </xf>
    <xf numFmtId="0" fontId="4" fillId="5" borderId="30" xfId="3" applyFont="1" applyFill="1" applyBorder="1" applyAlignment="1" applyProtection="1">
      <alignment horizontal="left" wrapText="1"/>
    </xf>
    <xf numFmtId="0" fontId="4" fillId="5" borderId="31" xfId="3" applyFont="1" applyFill="1" applyBorder="1" applyAlignment="1" applyProtection="1">
      <alignment horizontal="left" wrapText="1"/>
    </xf>
    <xf numFmtId="0" fontId="4" fillId="5" borderId="32" xfId="3" applyFont="1" applyFill="1" applyBorder="1" applyAlignment="1" applyProtection="1">
      <alignment horizontal="left" wrapText="1"/>
    </xf>
    <xf numFmtId="0" fontId="20" fillId="5" borderId="9" xfId="3" applyFill="1" applyBorder="1">
      <alignment wrapText="1"/>
    </xf>
    <xf numFmtId="0" fontId="4" fillId="5" borderId="34" xfId="3" applyFont="1" applyFill="1" applyBorder="1" applyAlignment="1" applyProtection="1">
      <alignment horizontal="left" wrapText="1"/>
    </xf>
    <xf numFmtId="0" fontId="4" fillId="5" borderId="42" xfId="3" applyFont="1" applyFill="1" applyBorder="1" applyAlignment="1" applyProtection="1">
      <alignment horizontal="left" wrapText="1"/>
    </xf>
    <xf numFmtId="0" fontId="4" fillId="5" borderId="26" xfId="3" applyFont="1" applyFill="1" applyBorder="1" applyAlignment="1" applyProtection="1">
      <alignment horizontal="left" wrapText="1"/>
    </xf>
    <xf numFmtId="165" fontId="11" fillId="5" borderId="9" xfId="3" applyNumberFormat="1" applyFont="1" applyFill="1" applyBorder="1" applyAlignment="1">
      <alignment horizontal="right" vertical="center" wrapText="1"/>
    </xf>
    <xf numFmtId="0" fontId="11" fillId="0" borderId="10" xfId="3" applyFont="1" applyFill="1" applyBorder="1" applyAlignment="1" applyProtection="1">
      <alignment horizontal="left" vertical="top" wrapText="1"/>
    </xf>
    <xf numFmtId="0" fontId="16" fillId="0" borderId="23" xfId="3" applyFont="1" applyFill="1" applyBorder="1" applyAlignment="1">
      <alignment vertical="center" wrapText="1"/>
    </xf>
    <xf numFmtId="0" fontId="16" fillId="0" borderId="0" xfId="3" applyFont="1" applyFill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12" fillId="4" borderId="10" xfId="3" applyNumberFormat="1" applyFont="1" applyFill="1" applyBorder="1" applyAlignment="1">
      <alignment horizontal="right" vertical="center" wrapText="1"/>
    </xf>
    <xf numFmtId="166" fontId="12" fillId="4" borderId="10" xfId="3" applyNumberFormat="1" applyFont="1" applyFill="1" applyBorder="1" applyAlignment="1">
      <alignment horizontal="right" vertical="center" wrapText="1"/>
    </xf>
    <xf numFmtId="0" fontId="20" fillId="4" borderId="56" xfId="3" applyFill="1" applyBorder="1">
      <alignment wrapText="1"/>
    </xf>
    <xf numFmtId="0" fontId="20" fillId="4" borderId="0" xfId="3" applyFill="1" applyBorder="1">
      <alignment wrapText="1"/>
    </xf>
    <xf numFmtId="0" fontId="11" fillId="4" borderId="10" xfId="3" applyFont="1" applyFill="1" applyBorder="1" applyAlignment="1" applyProtection="1">
      <alignment vertical="center" wrapText="1"/>
    </xf>
    <xf numFmtId="0" fontId="12" fillId="4" borderId="21" xfId="3" applyFont="1" applyFill="1" applyBorder="1" applyAlignment="1" applyProtection="1">
      <alignment vertical="center" wrapText="1"/>
    </xf>
    <xf numFmtId="0" fontId="11" fillId="4" borderId="22" xfId="3" applyFont="1" applyFill="1" applyBorder="1" applyAlignment="1" applyProtection="1">
      <alignment vertical="center" wrapText="1"/>
    </xf>
    <xf numFmtId="0" fontId="11" fillId="4" borderId="28" xfId="3" applyFont="1" applyFill="1" applyBorder="1" applyAlignment="1">
      <alignment vertical="center" wrapText="1"/>
    </xf>
    <xf numFmtId="0" fontId="1" fillId="0" borderId="0" xfId="3" applyFont="1" applyFill="1" applyBorder="1" applyAlignment="1">
      <alignment vertical="top" wrapText="1"/>
    </xf>
    <xf numFmtId="0" fontId="3" fillId="0" borderId="0" xfId="3" applyFont="1" applyFill="1" applyAlignment="1">
      <alignment vertical="top" wrapText="1"/>
    </xf>
    <xf numFmtId="0" fontId="3" fillId="4" borderId="2" xfId="3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3" applyFont="1" applyFill="1" applyBorder="1" applyAlignment="1" applyProtection="1">
      <alignment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18" fillId="4" borderId="1" xfId="3" applyFont="1" applyFill="1" applyBorder="1" applyAlignment="1" applyProtection="1">
      <alignment vertical="center" wrapText="1"/>
    </xf>
    <xf numFmtId="0" fontId="4" fillId="4" borderId="1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165" fontId="12" fillId="7" borderId="27" xfId="3" applyNumberFormat="1" applyFont="1" applyFill="1" applyBorder="1" applyAlignment="1">
      <alignment horizontal="right" vertical="center" wrapText="1"/>
    </xf>
    <xf numFmtId="165" fontId="12" fillId="7" borderId="2" xfId="3" applyNumberFormat="1" applyFont="1" applyFill="1" applyBorder="1" applyAlignment="1">
      <alignment horizontal="right" vertical="center" wrapText="1"/>
    </xf>
    <xf numFmtId="165" fontId="12" fillId="7" borderId="55" xfId="3" applyNumberFormat="1" applyFont="1" applyFill="1" applyBorder="1" applyAlignment="1">
      <alignment horizontal="right" vertical="center" wrapText="1"/>
    </xf>
    <xf numFmtId="0" fontId="20" fillId="4" borderId="41" xfId="3" applyFill="1" applyBorder="1">
      <alignment wrapText="1"/>
    </xf>
    <xf numFmtId="165" fontId="11" fillId="4" borderId="41" xfId="3" applyNumberFormat="1" applyFont="1" applyFill="1" applyBorder="1" applyAlignment="1">
      <alignment horizontal="right" vertical="center" wrapText="1"/>
    </xf>
    <xf numFmtId="0" fontId="37" fillId="0" borderId="0" xfId="3" applyFont="1">
      <alignment wrapText="1"/>
    </xf>
    <xf numFmtId="0" fontId="35" fillId="0" borderId="0" xfId="3" applyFont="1" applyAlignment="1">
      <alignment wrapText="1"/>
    </xf>
    <xf numFmtId="0" fontId="38" fillId="4" borderId="8" xfId="8" applyFont="1" applyFill="1" applyBorder="1" applyAlignment="1" applyProtection="1">
      <alignment horizontal="center" vertical="center" wrapText="1"/>
    </xf>
    <xf numFmtId="0" fontId="38" fillId="4" borderId="2" xfId="8" applyFont="1" applyFill="1" applyBorder="1" applyAlignment="1" applyProtection="1">
      <alignment horizontal="center" vertical="top" wrapText="1"/>
    </xf>
    <xf numFmtId="0" fontId="11" fillId="4" borderId="11" xfId="3" applyFont="1" applyFill="1" applyBorder="1" applyAlignment="1" applyProtection="1">
      <alignment horizontal="left" vertical="top" wrapText="1"/>
    </xf>
    <xf numFmtId="0" fontId="3" fillId="7" borderId="1" xfId="3" applyFont="1" applyFill="1" applyBorder="1" applyAlignment="1">
      <alignment horizontal="center" vertical="center" wrapText="1"/>
    </xf>
    <xf numFmtId="165" fontId="20" fillId="0" borderId="0" xfId="3" applyNumberFormat="1" applyFill="1">
      <alignment wrapText="1"/>
    </xf>
    <xf numFmtId="165" fontId="2" fillId="0" borderId="0" xfId="3" applyNumberFormat="1" applyFont="1" applyFill="1" applyBorder="1" applyAlignment="1">
      <alignment horizontal="right" vertical="top" wrapText="1"/>
    </xf>
    <xf numFmtId="165" fontId="5" fillId="0" borderId="0" xfId="3" applyNumberFormat="1" applyFont="1">
      <alignment wrapText="1"/>
    </xf>
    <xf numFmtId="167" fontId="12" fillId="4" borderId="1" xfId="3" applyNumberFormat="1" applyFont="1" applyFill="1" applyBorder="1" applyAlignment="1">
      <alignment horizontal="right" vertical="center" wrapText="1"/>
    </xf>
    <xf numFmtId="167" fontId="12" fillId="0" borderId="1" xfId="3" applyNumberFormat="1" applyFont="1" applyFill="1" applyBorder="1" applyAlignment="1">
      <alignment horizontal="right" vertical="top" wrapText="1"/>
    </xf>
    <xf numFmtId="167" fontId="12" fillId="3" borderId="1" xfId="3" applyNumberFormat="1" applyFont="1" applyFill="1" applyBorder="1" applyAlignment="1">
      <alignment horizontal="right" vertical="top" wrapText="1"/>
    </xf>
    <xf numFmtId="167" fontId="12" fillId="4" borderId="1" xfId="3" applyNumberFormat="1" applyFont="1" applyFill="1" applyBorder="1" applyAlignment="1">
      <alignment horizontal="right" vertical="top" wrapText="1"/>
    </xf>
    <xf numFmtId="167" fontId="12" fillId="0" borderId="1" xfId="3" applyNumberFormat="1" applyFont="1" applyFill="1" applyBorder="1" applyAlignment="1">
      <alignment vertical="top" wrapText="1"/>
    </xf>
    <xf numFmtId="168" fontId="12" fillId="0" borderId="2" xfId="3" applyNumberFormat="1" applyFont="1" applyFill="1" applyBorder="1" applyAlignment="1">
      <alignment horizontal="right" vertical="center" wrapText="1"/>
    </xf>
    <xf numFmtId="168" fontId="12" fillId="0" borderId="55" xfId="3" applyNumberFormat="1" applyFont="1" applyFill="1" applyBorder="1" applyAlignment="1">
      <alignment horizontal="right" vertical="center" wrapText="1"/>
    </xf>
    <xf numFmtId="167" fontId="12" fillId="4" borderId="10" xfId="3" applyNumberFormat="1" applyFont="1" applyFill="1" applyBorder="1" applyAlignment="1">
      <alignment horizontal="right" vertical="center" wrapText="1"/>
    </xf>
    <xf numFmtId="167" fontId="12" fillId="4" borderId="28" xfId="3" applyNumberFormat="1" applyFont="1" applyFill="1" applyBorder="1" applyAlignment="1">
      <alignment horizontal="right" vertical="center" wrapText="1"/>
    </xf>
    <xf numFmtId="167" fontId="12" fillId="0" borderId="13" xfId="3" applyNumberFormat="1" applyFont="1" applyFill="1" applyBorder="1" applyAlignment="1">
      <alignment horizontal="right" vertical="top" wrapText="1"/>
    </xf>
    <xf numFmtId="167" fontId="12" fillId="0" borderId="16" xfId="3" applyNumberFormat="1" applyFont="1" applyFill="1" applyBorder="1" applyAlignment="1">
      <alignment horizontal="right" vertical="top" wrapText="1"/>
    </xf>
    <xf numFmtId="167" fontId="12" fillId="0" borderId="2" xfId="3" applyNumberFormat="1" applyFont="1" applyFill="1" applyBorder="1" applyAlignment="1">
      <alignment horizontal="right" vertical="top" wrapText="1"/>
    </xf>
    <xf numFmtId="169" fontId="20" fillId="0" borderId="0" xfId="3" applyNumberFormat="1">
      <alignment wrapText="1"/>
    </xf>
    <xf numFmtId="170" fontId="20" fillId="0" borderId="0" xfId="3" applyNumberFormat="1">
      <alignment wrapText="1"/>
    </xf>
    <xf numFmtId="0" fontId="39" fillId="0" borderId="0" xfId="3" applyFont="1">
      <alignment wrapText="1"/>
    </xf>
    <xf numFmtId="0" fontId="40" fillId="0" borderId="0" xfId="3" applyFont="1">
      <alignment wrapText="1"/>
    </xf>
    <xf numFmtId="0" fontId="41" fillId="0" borderId="0" xfId="3" applyFont="1">
      <alignment wrapText="1"/>
    </xf>
    <xf numFmtId="170" fontId="20" fillId="8" borderId="0" xfId="3" applyNumberFormat="1" applyFill="1">
      <alignment wrapText="1"/>
    </xf>
    <xf numFmtId="0" fontId="20" fillId="8" borderId="0" xfId="3" applyFill="1">
      <alignment wrapText="1"/>
    </xf>
    <xf numFmtId="0" fontId="35" fillId="0" borderId="0" xfId="3" applyFont="1" applyAlignment="1">
      <alignment wrapText="1"/>
    </xf>
    <xf numFmtId="0" fontId="1" fillId="0" borderId="0" xfId="3" applyFont="1" applyFill="1" applyBorder="1" applyAlignment="1">
      <alignment vertical="top" wrapText="1"/>
    </xf>
    <xf numFmtId="0" fontId="23" fillId="0" borderId="0" xfId="3" applyFont="1" applyFill="1" applyBorder="1" applyAlignment="1">
      <alignment horizontal="center" vertical="center" wrapText="1"/>
    </xf>
    <xf numFmtId="0" fontId="5" fillId="0" borderId="0" xfId="3" applyFont="1" applyAlignment="1">
      <alignment horizontal="left" wrapText="1"/>
    </xf>
    <xf numFmtId="0" fontId="8" fillId="4" borderId="1" xfId="3" applyFont="1" applyFill="1" applyBorder="1" applyAlignment="1">
      <alignment horizontal="center" vertical="center" wrapText="1"/>
    </xf>
    <xf numFmtId="0" fontId="11" fillId="4" borderId="4" xfId="3" applyFont="1" applyFill="1" applyBorder="1" applyAlignment="1" applyProtection="1">
      <alignment horizontal="left" vertical="center" wrapText="1"/>
    </xf>
    <xf numFmtId="0" fontId="11" fillId="4" borderId="6" xfId="3" applyFont="1" applyFill="1" applyBorder="1" applyAlignment="1" applyProtection="1">
      <alignment horizontal="left" vertical="center" wrapText="1"/>
    </xf>
    <xf numFmtId="0" fontId="8" fillId="4" borderId="58" xfId="3" applyFont="1" applyFill="1" applyBorder="1" applyAlignment="1">
      <alignment horizontal="center" vertical="center" wrapText="1"/>
    </xf>
    <xf numFmtId="0" fontId="8" fillId="4" borderId="59" xfId="3" applyFont="1" applyFill="1" applyBorder="1" applyAlignment="1">
      <alignment horizontal="center" vertical="center" wrapText="1"/>
    </xf>
    <xf numFmtId="0" fontId="8" fillId="4" borderId="10" xfId="3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11" fillId="0" borderId="10" xfId="3" applyFont="1" applyFill="1" applyBorder="1" applyAlignment="1" applyProtection="1">
      <alignment horizontal="left" vertical="top" wrapText="1"/>
    </xf>
    <xf numFmtId="0" fontId="11" fillId="0" borderId="3" xfId="3" applyFont="1" applyFill="1" applyBorder="1" applyAlignment="1" applyProtection="1">
      <alignment horizontal="left" vertical="top" wrapText="1"/>
    </xf>
    <xf numFmtId="0" fontId="12" fillId="0" borderId="10" xfId="3" applyFont="1" applyFill="1" applyBorder="1" applyAlignment="1" applyProtection="1">
      <alignment horizontal="left" vertical="top" wrapText="1"/>
    </xf>
    <xf numFmtId="0" fontId="12" fillId="0" borderId="3" xfId="3" applyFont="1" applyFill="1" applyBorder="1" applyAlignment="1" applyProtection="1">
      <alignment horizontal="left" vertical="top" wrapText="1"/>
    </xf>
    <xf numFmtId="0" fontId="11" fillId="3" borderId="10" xfId="3" applyFont="1" applyFill="1" applyBorder="1" applyAlignment="1" applyProtection="1">
      <alignment horizontal="left" vertical="top" wrapText="1"/>
    </xf>
    <xf numFmtId="0" fontId="11" fillId="3" borderId="3" xfId="3" applyFont="1" applyFill="1" applyBorder="1" applyAlignment="1" applyProtection="1">
      <alignment horizontal="left" vertical="top" wrapText="1"/>
    </xf>
    <xf numFmtId="0" fontId="12" fillId="3" borderId="10" xfId="3" applyFont="1" applyFill="1" applyBorder="1" applyAlignment="1" applyProtection="1">
      <alignment horizontal="left" vertical="top" wrapText="1"/>
    </xf>
    <xf numFmtId="0" fontId="12" fillId="3" borderId="3" xfId="3" applyFont="1" applyFill="1" applyBorder="1" applyAlignment="1" applyProtection="1">
      <alignment horizontal="left" vertical="top" wrapText="1"/>
    </xf>
    <xf numFmtId="0" fontId="8" fillId="4" borderId="60" xfId="3" applyFont="1" applyFill="1" applyBorder="1" applyAlignment="1">
      <alignment horizontal="center" vertical="center" wrapText="1"/>
    </xf>
    <xf numFmtId="0" fontId="8" fillId="4" borderId="61" xfId="3" applyFont="1" applyFill="1" applyBorder="1" applyAlignment="1">
      <alignment horizontal="center" vertical="center" wrapText="1"/>
    </xf>
    <xf numFmtId="0" fontId="31" fillId="0" borderId="4" xfId="3" applyFont="1" applyFill="1" applyBorder="1" applyAlignment="1" applyProtection="1">
      <alignment horizontal="left" vertical="center" wrapText="1"/>
    </xf>
    <xf numFmtId="0" fontId="31" fillId="0" borderId="6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 applyProtection="1">
      <alignment horizontal="left" vertical="top" wrapText="1"/>
    </xf>
    <xf numFmtId="0" fontId="9" fillId="0" borderId="11" xfId="3" applyFont="1" applyFill="1" applyBorder="1" applyAlignment="1" applyProtection="1">
      <alignment horizontal="left" vertical="top" wrapText="1"/>
    </xf>
    <xf numFmtId="0" fontId="9" fillId="0" borderId="3" xfId="3" applyFont="1" applyFill="1" applyBorder="1" applyAlignment="1" applyProtection="1">
      <alignment horizontal="left" vertical="top" wrapText="1"/>
    </xf>
    <xf numFmtId="0" fontId="16" fillId="0" borderId="12" xfId="3" applyFont="1" applyFill="1" applyBorder="1" applyAlignment="1">
      <alignment horizontal="left" vertical="center" wrapText="1"/>
    </xf>
    <xf numFmtId="0" fontId="16" fillId="0" borderId="0" xfId="3" applyFont="1" applyFill="1" applyBorder="1" applyAlignment="1">
      <alignment horizontal="left" vertical="center" wrapText="1"/>
    </xf>
    <xf numFmtId="0" fontId="17" fillId="0" borderId="43" xfId="3" applyFont="1" applyFill="1" applyBorder="1" applyAlignment="1">
      <alignment horizontal="left" vertical="center" wrapText="1"/>
    </xf>
    <xf numFmtId="0" fontId="17" fillId="0" borderId="44" xfId="3" applyFont="1" applyFill="1" applyBorder="1" applyAlignment="1">
      <alignment horizontal="left" vertical="center" wrapText="1"/>
    </xf>
    <xf numFmtId="0" fontId="17" fillId="0" borderId="45" xfId="3" applyFont="1" applyFill="1" applyBorder="1" applyAlignment="1">
      <alignment horizontal="left" vertical="center" wrapText="1"/>
    </xf>
    <xf numFmtId="0" fontId="11" fillId="0" borderId="9" xfId="3" applyFont="1" applyFill="1" applyBorder="1" applyAlignment="1">
      <alignment horizontal="left" vertical="top" wrapText="1"/>
    </xf>
    <xf numFmtId="0" fontId="11" fillId="0" borderId="7" xfId="3" applyFont="1" applyFill="1" applyBorder="1" applyAlignment="1">
      <alignment horizontal="left" vertical="top" wrapText="1"/>
    </xf>
    <xf numFmtId="0" fontId="11" fillId="0" borderId="8" xfId="3" applyFont="1" applyFill="1" applyBorder="1" applyAlignment="1">
      <alignment horizontal="left" vertical="top" wrapText="1"/>
    </xf>
    <xf numFmtId="0" fontId="12" fillId="0" borderId="38" xfId="3" applyFont="1" applyFill="1" applyBorder="1" applyAlignment="1" applyProtection="1">
      <alignment horizontal="left" vertical="top" wrapText="1"/>
    </xf>
    <xf numFmtId="0" fontId="12" fillId="0" borderId="25" xfId="3" applyFont="1" applyFill="1" applyBorder="1" applyAlignment="1" applyProtection="1">
      <alignment horizontal="left" vertical="top" wrapText="1"/>
    </xf>
    <xf numFmtId="0" fontId="12" fillId="0" borderId="22" xfId="3" applyFont="1" applyFill="1" applyBorder="1" applyAlignment="1" applyProtection="1">
      <alignment horizontal="left" vertical="top" wrapText="1"/>
    </xf>
    <xf numFmtId="0" fontId="12" fillId="0" borderId="30" xfId="3" applyFont="1" applyFill="1" applyBorder="1" applyAlignment="1" applyProtection="1">
      <alignment horizontal="left" vertical="center" wrapText="1"/>
    </xf>
    <xf numFmtId="0" fontId="12" fillId="0" borderId="32" xfId="3" applyFont="1" applyFill="1" applyBorder="1" applyAlignment="1" applyProtection="1">
      <alignment horizontal="left" vertical="center" wrapText="1"/>
    </xf>
    <xf numFmtId="0" fontId="11" fillId="0" borderId="11" xfId="3" applyFont="1" applyFill="1" applyBorder="1" applyAlignment="1" applyProtection="1">
      <alignment horizontal="left" vertical="top" wrapText="1"/>
    </xf>
    <xf numFmtId="0" fontId="12" fillId="0" borderId="4" xfId="3" applyFont="1" applyFill="1" applyBorder="1" applyAlignment="1" applyProtection="1">
      <alignment horizontal="left" vertical="top" wrapText="1"/>
    </xf>
    <xf numFmtId="0" fontId="12" fillId="0" borderId="6" xfId="3" applyFont="1" applyFill="1" applyBorder="1" applyAlignment="1" applyProtection="1">
      <alignment horizontal="left" vertical="top" wrapText="1"/>
    </xf>
    <xf numFmtId="0" fontId="5" fillId="0" borderId="52" xfId="3" applyFont="1" applyFill="1" applyBorder="1" applyAlignment="1">
      <alignment horizontal="left" wrapText="1"/>
    </xf>
    <xf numFmtId="0" fontId="17" fillId="4" borderId="35" xfId="3" applyFont="1" applyFill="1" applyBorder="1" applyAlignment="1">
      <alignment horizontal="center" vertical="center" wrapText="1"/>
    </xf>
    <xf numFmtId="0" fontId="17" fillId="4" borderId="36" xfId="3" applyFont="1" applyFill="1" applyBorder="1" applyAlignment="1">
      <alignment horizontal="center" vertical="center" wrapText="1"/>
    </xf>
    <xf numFmtId="0" fontId="17" fillId="4" borderId="37" xfId="3" applyFont="1" applyFill="1" applyBorder="1" applyAlignment="1">
      <alignment horizontal="center" vertical="center" wrapText="1"/>
    </xf>
    <xf numFmtId="0" fontId="35" fillId="4" borderId="35" xfId="3" applyFont="1" applyFill="1" applyBorder="1" applyAlignment="1">
      <alignment horizontal="center" vertical="center" wrapText="1"/>
    </xf>
    <xf numFmtId="0" fontId="35" fillId="4" borderId="36" xfId="3" applyFont="1" applyFill="1" applyBorder="1" applyAlignment="1">
      <alignment horizontal="center" vertical="center" wrapText="1"/>
    </xf>
    <xf numFmtId="0" fontId="35" fillId="4" borderId="37" xfId="3" applyFont="1" applyFill="1" applyBorder="1" applyAlignment="1">
      <alignment horizontal="center" vertical="center" wrapText="1"/>
    </xf>
    <xf numFmtId="0" fontId="17" fillId="0" borderId="30" xfId="3" applyFont="1" applyFill="1" applyBorder="1" applyAlignment="1">
      <alignment horizontal="left" vertical="center" wrapText="1"/>
    </xf>
    <xf numFmtId="0" fontId="17" fillId="0" borderId="31" xfId="3" applyFont="1" applyFill="1" applyBorder="1" applyAlignment="1">
      <alignment horizontal="left" vertical="center" wrapText="1"/>
    </xf>
    <xf numFmtId="0" fontId="17" fillId="0" borderId="32" xfId="3" applyFont="1" applyFill="1" applyBorder="1" applyAlignment="1">
      <alignment horizontal="left" vertical="center" wrapText="1"/>
    </xf>
    <xf numFmtId="0" fontId="17" fillId="0" borderId="53" xfId="3" applyFont="1" applyFill="1" applyBorder="1" applyAlignment="1">
      <alignment horizontal="left" vertical="center" wrapText="1"/>
    </xf>
    <xf numFmtId="0" fontId="17" fillId="0" borderId="52" xfId="3" applyFont="1" applyFill="1" applyBorder="1" applyAlignment="1">
      <alignment horizontal="left" vertical="center" wrapText="1"/>
    </xf>
    <xf numFmtId="0" fontId="17" fillId="0" borderId="54" xfId="3" applyFont="1" applyFill="1" applyBorder="1" applyAlignment="1">
      <alignment horizontal="left" vertical="center" wrapText="1"/>
    </xf>
    <xf numFmtId="0" fontId="12" fillId="0" borderId="11" xfId="3" applyFont="1" applyFill="1" applyBorder="1" applyAlignment="1" applyProtection="1">
      <alignment horizontal="left" vertical="top" wrapText="1"/>
    </xf>
    <xf numFmtId="0" fontId="12" fillId="0" borderId="4" xfId="3" applyFont="1" applyFill="1" applyBorder="1" applyAlignment="1" applyProtection="1">
      <alignment horizontal="left" vertical="center" wrapText="1"/>
    </xf>
    <xf numFmtId="0" fontId="12" fillId="0" borderId="6" xfId="3" applyFont="1" applyFill="1" applyBorder="1" applyAlignment="1" applyProtection="1">
      <alignment horizontal="left" vertical="center" wrapText="1"/>
    </xf>
    <xf numFmtId="0" fontId="20" fillId="0" borderId="0" xfId="3" applyAlignment="1">
      <alignment horizontal="left" wrapText="1"/>
    </xf>
    <xf numFmtId="0" fontId="42" fillId="0" borderId="0" xfId="3" applyFont="1" applyAlignment="1">
      <alignment horizontal="left" wrapText="1"/>
    </xf>
    <xf numFmtId="0" fontId="18" fillId="5" borderId="30" xfId="3" applyFont="1" applyFill="1" applyBorder="1" applyAlignment="1" applyProtection="1">
      <alignment horizontal="left" wrapText="1"/>
    </xf>
    <xf numFmtId="0" fontId="18" fillId="5" borderId="31" xfId="3" applyFont="1" applyFill="1" applyBorder="1" applyAlignment="1" applyProtection="1">
      <alignment horizontal="left" wrapText="1"/>
    </xf>
    <xf numFmtId="0" fontId="18" fillId="5" borderId="32" xfId="3" applyFont="1" applyFill="1" applyBorder="1" applyAlignment="1" applyProtection="1">
      <alignment horizontal="left" wrapText="1"/>
    </xf>
    <xf numFmtId="0" fontId="4" fillId="5" borderId="30" xfId="3" applyFont="1" applyFill="1" applyBorder="1" applyAlignment="1" applyProtection="1">
      <alignment horizontal="left" wrapText="1"/>
    </xf>
    <xf numFmtId="0" fontId="4" fillId="5" borderId="31" xfId="3" applyFont="1" applyFill="1" applyBorder="1" applyAlignment="1" applyProtection="1">
      <alignment horizontal="left" wrapText="1"/>
    </xf>
    <xf numFmtId="0" fontId="4" fillId="5" borderId="32" xfId="3" applyFont="1" applyFill="1" applyBorder="1" applyAlignment="1" applyProtection="1">
      <alignment horizontal="left" wrapText="1"/>
    </xf>
    <xf numFmtId="0" fontId="4" fillId="4" borderId="46" xfId="3" applyFont="1" applyFill="1" applyBorder="1" applyAlignment="1" applyProtection="1">
      <alignment horizontal="left" vertical="center" wrapText="1"/>
    </xf>
    <xf numFmtId="0" fontId="4" fillId="4" borderId="47" xfId="3" applyFont="1" applyFill="1" applyBorder="1" applyAlignment="1" applyProtection="1">
      <alignment horizontal="left" vertical="center" wrapText="1"/>
    </xf>
    <xf numFmtId="0" fontId="4" fillId="4" borderId="48" xfId="3" applyFont="1" applyFill="1" applyBorder="1" applyAlignment="1" applyProtection="1">
      <alignment horizontal="left" vertical="center" wrapText="1"/>
    </xf>
    <xf numFmtId="0" fontId="8" fillId="4" borderId="4" xfId="3" applyFont="1" applyFill="1" applyBorder="1" applyAlignment="1" applyProtection="1">
      <alignment horizontal="left" vertical="center" wrapText="1"/>
    </xf>
    <xf numFmtId="0" fontId="8" fillId="4" borderId="6" xfId="3" applyFont="1" applyFill="1" applyBorder="1" applyAlignment="1" applyProtection="1">
      <alignment horizontal="left" vertical="center" wrapText="1"/>
    </xf>
    <xf numFmtId="0" fontId="11" fillId="4" borderId="39" xfId="3" applyFont="1" applyFill="1" applyBorder="1" applyAlignment="1" applyProtection="1">
      <alignment horizontal="left" vertical="center" wrapText="1"/>
    </xf>
    <xf numFmtId="0" fontId="11" fillId="4" borderId="40" xfId="3" applyFont="1" applyFill="1" applyBorder="1" applyAlignment="1" applyProtection="1">
      <alignment horizontal="left" vertical="center" wrapText="1"/>
    </xf>
    <xf numFmtId="0" fontId="20" fillId="0" borderId="0" xfId="3" applyAlignment="1">
      <alignment horizontal="center" wrapText="1"/>
    </xf>
    <xf numFmtId="0" fontId="2" fillId="5" borderId="49" xfId="3" applyFont="1" applyFill="1" applyBorder="1" applyAlignment="1" applyProtection="1">
      <alignment horizontal="left" vertical="center" wrapText="1"/>
    </xf>
    <xf numFmtId="0" fontId="4" fillId="5" borderId="50" xfId="3" applyFont="1" applyFill="1" applyBorder="1" applyAlignment="1" applyProtection="1">
      <alignment horizontal="left" vertical="center" wrapText="1"/>
    </xf>
    <xf numFmtId="0" fontId="4" fillId="5" borderId="51" xfId="3" applyFont="1" applyFill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7" fillId="0" borderId="0" xfId="3" applyFont="1" applyAlignment="1">
      <alignment vertical="center" wrapText="1"/>
    </xf>
    <xf numFmtId="0" fontId="36" fillId="0" borderId="0" xfId="3" applyFont="1" applyFill="1" applyBorder="1" applyAlignment="1">
      <alignment horizontal="right" vertical="top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center" vertical="center" wrapText="1"/>
    </xf>
    <xf numFmtId="0" fontId="3" fillId="4" borderId="9" xfId="3" applyFont="1" applyFill="1" applyBorder="1" applyAlignment="1">
      <alignment horizontal="center" vertical="center" wrapText="1"/>
    </xf>
    <xf numFmtId="0" fontId="3" fillId="4" borderId="8" xfId="3" applyFont="1" applyFill="1" applyBorder="1" applyAlignment="1">
      <alignment horizontal="center" vertical="center" wrapText="1"/>
    </xf>
    <xf numFmtId="0" fontId="7" fillId="0" borderId="57" xfId="3" applyFont="1" applyBorder="1" applyAlignment="1">
      <alignment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3" fillId="4" borderId="11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3" fillId="4" borderId="23" xfId="3" applyFont="1" applyFill="1" applyBorder="1" applyAlignment="1">
      <alignment horizontal="center" vertical="center" wrapText="1"/>
    </xf>
    <xf numFmtId="0" fontId="3" fillId="4" borderId="24" xfId="3" applyFont="1" applyFill="1" applyBorder="1" applyAlignment="1">
      <alignment horizontal="center" vertical="center" wrapText="1"/>
    </xf>
    <xf numFmtId="0" fontId="3" fillId="4" borderId="21" xfId="3" applyFont="1" applyFill="1" applyBorder="1" applyAlignment="1">
      <alignment horizontal="center" vertical="center" wrapText="1"/>
    </xf>
    <xf numFmtId="0" fontId="3" fillId="4" borderId="57" xfId="3" applyFont="1" applyFill="1" applyBorder="1" applyAlignment="1">
      <alignment horizontal="center" vertical="center" wrapText="1"/>
    </xf>
    <xf numFmtId="0" fontId="3" fillId="4" borderId="22" xfId="3" applyFont="1" applyFill="1" applyBorder="1" applyAlignment="1">
      <alignment horizontal="center" vertical="center" wrapText="1"/>
    </xf>
    <xf numFmtId="0" fontId="3" fillId="4" borderId="30" xfId="3" applyFont="1" applyFill="1" applyBorder="1" applyAlignment="1">
      <alignment horizontal="center" vertical="center" wrapText="1"/>
    </xf>
    <xf numFmtId="0" fontId="3" fillId="4" borderId="32" xfId="3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2 2" xfId="4"/>
    <cellStyle name="Обычный 3" xfId="2"/>
    <cellStyle name="Обычный 3 2" xfId="5"/>
    <cellStyle name="Обычный 4" xfId="6"/>
    <cellStyle name="Обычный 5" xfId="7"/>
    <cellStyle name="Обычный_ШАБЛОН ф 9 (последний вариант)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7;&#1090;&#1072;&#1090;&#1080;&#1089;&#1090;&#1080;&#1082;&#1072;\&#1092;&#1086;&#1088;&#1084;&#1072;%207-1%20&#1079;&#1072;%202006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ыгейское"/>
      <sheetName val="АлтайКраев"/>
      <sheetName val="АлтайРесп"/>
      <sheetName val="Амурское"/>
      <sheetName val="Архангельск"/>
      <sheetName val="Астрахань"/>
      <sheetName val="Башкортостан"/>
      <sheetName val="Белгородское"/>
      <sheetName val="Брянское"/>
      <sheetName val="Бурятское"/>
      <sheetName val="Влад"/>
      <sheetName val="Волгоградское"/>
      <sheetName val="Вологодское"/>
      <sheetName val="Воронежское"/>
      <sheetName val="Дагестан"/>
      <sheetName val="Ивановское"/>
      <sheetName val="Иркутское"/>
      <sheetName val="КабарБалк"/>
      <sheetName val="Калининград"/>
      <sheetName val="Калужское"/>
      <sheetName val="Камчатское"/>
      <sheetName val="КарачаевоЧерк"/>
      <sheetName val="Карельское"/>
      <sheetName val="Кемеровское"/>
      <sheetName val="Кировское"/>
      <sheetName val="Коми"/>
      <sheetName val="Костромское"/>
      <sheetName val="Краснодар"/>
      <sheetName val="Красноярск"/>
      <sheetName val="Курганское"/>
      <sheetName val="Курское"/>
      <sheetName val="Липецкое"/>
      <sheetName val="Магадан"/>
      <sheetName val="Марийское"/>
      <sheetName val="Мордовское"/>
      <sheetName val="Московское"/>
      <sheetName val="Мурманское"/>
      <sheetName val="Нижегородское"/>
      <sheetName val="Новгород"/>
      <sheetName val="Новосибирск"/>
      <sheetName val="Омское"/>
      <sheetName val="Оренбургское"/>
      <sheetName val="Орловское"/>
      <sheetName val="Пензенское"/>
      <sheetName val="Пермское"/>
      <sheetName val="Приморское"/>
      <sheetName val="Псковское"/>
      <sheetName val="Ростовское"/>
      <sheetName val="Рязанское"/>
      <sheetName val="Самарское"/>
      <sheetName val="СанктПетер"/>
      <sheetName val="Саратовское"/>
      <sheetName val="Сахалинское"/>
      <sheetName val="Свердловское"/>
      <sheetName val="СевероОсетинское"/>
      <sheetName val="Смоленское"/>
      <sheetName val="Ставропольское"/>
      <sheetName val="Тамбовское"/>
      <sheetName val="Татарстан"/>
      <sheetName val="Тверское"/>
      <sheetName val="Томское"/>
      <sheetName val="Тульское"/>
      <sheetName val="Тюменское"/>
      <sheetName val="Удмуртское"/>
      <sheetName val="Ульяновское"/>
      <sheetName val="Хабаровск"/>
      <sheetName val="Хакасское"/>
      <sheetName val="ХантыМансийск"/>
      <sheetName val="Челябинское"/>
      <sheetName val="Читинское"/>
      <sheetName val="Чувашское"/>
      <sheetName val="Якутское"/>
      <sheetName val="ЯмалНен"/>
      <sheetName val="Ярославское"/>
      <sheetName val="УФАС"/>
      <sheetName val="Евраев"/>
      <sheetName val="Аверкин"/>
      <sheetName val="ЦА"/>
      <sheetName val="Свод0 (штр)"/>
      <sheetName val="Свод1"/>
      <sheetName val="Свод2"/>
      <sheetName val="Свод3"/>
      <sheetName val="штраф(общ)"/>
      <sheetName val="ст.7.29"/>
      <sheetName val="ст. 7.30"/>
      <sheetName val="ст. 7.31"/>
      <sheetName val="ст.7.32"/>
      <sheetName val="Проверочный"/>
      <sheetName val="Центр(т)"/>
      <sheetName val="Приволжск(Т)"/>
      <sheetName val="CевероЗапад(Т)"/>
      <sheetName val="Южный(Т) "/>
      <sheetName val="Дальневост(Т)"/>
      <sheetName val="Урал(Т)"/>
      <sheetName val="Сибир(Т)"/>
      <sheetName val="Центр(Ф)"/>
      <sheetName val="Приволж(Ф)"/>
      <sheetName val="CевероЗапад(Ф)"/>
      <sheetName val="Южный(Ф)"/>
      <sheetName val="Дальневост(Ф))"/>
      <sheetName val="Урал(Ф)"/>
      <sheetName val="Сибир(Ф)"/>
      <sheetName val="Округа(Т)"/>
      <sheetName val="Округа(Ф)"/>
      <sheetName val="ГМЦ Госкомстат"/>
      <sheetName val="Лист2"/>
      <sheetName val="Лист1"/>
      <sheetName val="ГМЦ Росстат"/>
      <sheetName val="ГМЦ Росстат (печать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AC183"/>
  <sheetViews>
    <sheetView tabSelected="1" topLeftCell="I1" zoomScaleNormal="100" workbookViewId="0">
      <pane ySplit="8" topLeftCell="A150" activePane="bottomLeft" state="frozen"/>
      <selection pane="bottomLeft" activeCell="W150" sqref="W150"/>
    </sheetView>
  </sheetViews>
  <sheetFormatPr defaultColWidth="8.88671875" defaultRowHeight="13.2" x14ac:dyDescent="0.25"/>
  <cols>
    <col min="1" max="1" width="3.44140625" style="28" bestFit="1" customWidth="1"/>
    <col min="2" max="2" width="19.88671875" style="28" customWidth="1"/>
    <col min="3" max="3" width="11.109375" style="28" customWidth="1"/>
    <col min="4" max="4" width="9.5546875" style="28" customWidth="1"/>
    <col min="5" max="5" width="5.44140625" style="28" customWidth="1"/>
    <col min="6" max="6" width="5.88671875" style="28" customWidth="1"/>
    <col min="7" max="7" width="6.44140625" style="28" customWidth="1"/>
    <col min="8" max="8" width="8.5546875" style="28" customWidth="1"/>
    <col min="9" max="9" width="6.6640625" style="28" customWidth="1"/>
    <col min="10" max="10" width="11.44140625" style="28" customWidth="1"/>
    <col min="11" max="11" width="7.109375" style="28" customWidth="1"/>
    <col min="12" max="12" width="7.33203125" style="28" customWidth="1"/>
    <col min="13" max="13" width="8.6640625" style="28" customWidth="1"/>
    <col min="14" max="15" width="9.33203125" style="28" customWidth="1"/>
    <col min="16" max="16" width="8.33203125" style="28" customWidth="1"/>
    <col min="17" max="18" width="8.109375" style="28" customWidth="1"/>
    <col min="19" max="19" width="9" style="28" customWidth="1"/>
    <col min="20" max="20" width="7.5546875" style="28" customWidth="1"/>
    <col min="21" max="21" width="9.33203125" style="28" customWidth="1"/>
    <col min="22" max="22" width="11.44140625" style="28" customWidth="1"/>
    <col min="23" max="24" width="7" style="28" customWidth="1"/>
    <col min="25" max="25" width="11.109375" style="28" customWidth="1"/>
    <col min="26" max="26" width="11.88671875" style="28" customWidth="1"/>
    <col min="27" max="27" width="16" style="28" bestFit="1" customWidth="1"/>
    <col min="28" max="28" width="11.88671875" style="28" customWidth="1"/>
    <col min="29" max="29" width="10.33203125" style="28" bestFit="1" customWidth="1"/>
    <col min="30" max="16384" width="8.88671875" style="28"/>
  </cols>
  <sheetData>
    <row r="1" spans="1:25" ht="13.8" x14ac:dyDescent="0.25">
      <c r="A1" s="151"/>
      <c r="B1" s="179" t="s">
        <v>84</v>
      </c>
      <c r="C1" s="179"/>
      <c r="D1" s="179"/>
      <c r="E1" s="179"/>
      <c r="F1" s="179"/>
      <c r="G1" s="179"/>
      <c r="H1" s="152"/>
      <c r="I1" s="47"/>
      <c r="J1" s="47"/>
      <c r="K1" s="47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x14ac:dyDescent="0.25">
      <c r="B2" s="180" t="s">
        <v>27</v>
      </c>
      <c r="C2" s="180"/>
      <c r="D2" s="180"/>
      <c r="E2" s="180"/>
      <c r="F2" s="180"/>
      <c r="G2" s="180"/>
      <c r="H2" s="180"/>
      <c r="I2" s="180"/>
      <c r="J2" s="180"/>
      <c r="K2" s="2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5" x14ac:dyDescent="0.25">
      <c r="B3" s="180" t="s">
        <v>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37"/>
      <c r="Q3" s="43"/>
      <c r="R3" s="43"/>
      <c r="S3" s="43"/>
      <c r="T3" s="43"/>
      <c r="U3" s="43"/>
      <c r="V3" s="43"/>
      <c r="W3" s="43"/>
      <c r="X3" s="43"/>
      <c r="Y3" s="43"/>
    </row>
    <row r="4" spans="1:25" ht="54.6" customHeight="1" x14ac:dyDescent="0.25">
      <c r="B4" s="181" t="s">
        <v>130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</row>
    <row r="5" spans="1:25" x14ac:dyDescent="0.25">
      <c r="A5" s="182" t="s">
        <v>1</v>
      </c>
      <c r="B5" s="182"/>
      <c r="C5" s="182"/>
      <c r="D5" s="182"/>
      <c r="E5" s="49"/>
      <c r="F5" s="49"/>
      <c r="G5" s="49"/>
      <c r="H5" s="49"/>
      <c r="I5" s="50"/>
      <c r="J5" s="50"/>
      <c r="K5" s="50"/>
      <c r="L5" s="50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50"/>
      <c r="Y5" s="50"/>
    </row>
    <row r="6" spans="1:25" ht="63.6" customHeight="1" x14ac:dyDescent="0.25">
      <c r="A6" s="33"/>
      <c r="B6" s="38"/>
      <c r="C6" s="37"/>
      <c r="D6" s="37"/>
      <c r="E6" s="188" t="s">
        <v>25</v>
      </c>
      <c r="F6" s="198" t="s">
        <v>26</v>
      </c>
      <c r="G6" s="183" t="s">
        <v>178</v>
      </c>
      <c r="H6" s="183"/>
      <c r="I6" s="183" t="s">
        <v>14</v>
      </c>
      <c r="J6" s="183"/>
      <c r="K6" s="183" t="s">
        <v>16</v>
      </c>
      <c r="L6" s="183"/>
      <c r="M6" s="188" t="s">
        <v>45</v>
      </c>
      <c r="N6" s="198" t="s">
        <v>46</v>
      </c>
      <c r="O6" s="183" t="s">
        <v>181</v>
      </c>
      <c r="P6" s="183"/>
      <c r="Q6" s="183" t="s">
        <v>185</v>
      </c>
      <c r="R6" s="183"/>
      <c r="S6" s="183" t="s">
        <v>186</v>
      </c>
      <c r="T6" s="183"/>
      <c r="U6" s="186" t="s">
        <v>187</v>
      </c>
      <c r="V6" s="188" t="s">
        <v>47</v>
      </c>
      <c r="W6" s="183" t="s">
        <v>23</v>
      </c>
      <c r="X6" s="183"/>
      <c r="Y6" s="183"/>
    </row>
    <row r="7" spans="1:25" ht="60" customHeight="1" x14ac:dyDescent="0.25">
      <c r="A7" s="39" t="s">
        <v>28</v>
      </c>
      <c r="B7" s="48" t="s">
        <v>9</v>
      </c>
      <c r="C7" s="40" t="s">
        <v>32</v>
      </c>
      <c r="D7" s="40" t="s">
        <v>31</v>
      </c>
      <c r="E7" s="189"/>
      <c r="F7" s="199"/>
      <c r="G7" s="153" t="s">
        <v>7</v>
      </c>
      <c r="H7" s="153" t="s">
        <v>179</v>
      </c>
      <c r="I7" s="41" t="s">
        <v>15</v>
      </c>
      <c r="J7" s="41" t="s">
        <v>13</v>
      </c>
      <c r="K7" s="154" t="s">
        <v>180</v>
      </c>
      <c r="L7" s="41" t="s">
        <v>17</v>
      </c>
      <c r="M7" s="189"/>
      <c r="N7" s="199"/>
      <c r="O7" s="153" t="s">
        <v>184</v>
      </c>
      <c r="P7" s="153" t="s">
        <v>183</v>
      </c>
      <c r="Q7" s="153" t="s">
        <v>184</v>
      </c>
      <c r="R7" s="153" t="s">
        <v>183</v>
      </c>
      <c r="S7" s="153" t="s">
        <v>182</v>
      </c>
      <c r="T7" s="153" t="s">
        <v>183</v>
      </c>
      <c r="U7" s="187"/>
      <c r="V7" s="189"/>
      <c r="W7" s="41" t="s">
        <v>48</v>
      </c>
      <c r="X7" s="41" t="s">
        <v>49</v>
      </c>
      <c r="Y7" s="41" t="s">
        <v>50</v>
      </c>
    </row>
    <row r="8" spans="1:25" s="54" customFormat="1" ht="12" x14ac:dyDescent="0.2">
      <c r="A8" s="51" t="s">
        <v>6</v>
      </c>
      <c r="B8" s="52" t="s">
        <v>8</v>
      </c>
      <c r="C8" s="53" t="s">
        <v>29</v>
      </c>
      <c r="D8" s="53" t="s">
        <v>33</v>
      </c>
      <c r="E8" s="41" t="s">
        <v>86</v>
      </c>
      <c r="F8" s="41" t="s">
        <v>87</v>
      </c>
      <c r="G8" s="41" t="s">
        <v>88</v>
      </c>
      <c r="H8" s="41" t="s">
        <v>89</v>
      </c>
      <c r="I8" s="41" t="s">
        <v>90</v>
      </c>
      <c r="J8" s="41" t="s">
        <v>91</v>
      </c>
      <c r="K8" s="41" t="s">
        <v>92</v>
      </c>
      <c r="L8" s="41" t="s">
        <v>93</v>
      </c>
      <c r="M8" s="41" t="s">
        <v>94</v>
      </c>
      <c r="N8" s="41" t="s">
        <v>95</v>
      </c>
      <c r="O8" s="41" t="s">
        <v>96</v>
      </c>
      <c r="P8" s="41" t="s">
        <v>97</v>
      </c>
      <c r="Q8" s="41" t="s">
        <v>98</v>
      </c>
      <c r="R8" s="41" t="s">
        <v>99</v>
      </c>
      <c r="S8" s="41" t="s">
        <v>100</v>
      </c>
      <c r="T8" s="41" t="s">
        <v>101</v>
      </c>
      <c r="U8" s="41" t="s">
        <v>102</v>
      </c>
      <c r="V8" s="41" t="s">
        <v>140</v>
      </c>
      <c r="W8" s="41" t="s">
        <v>141</v>
      </c>
      <c r="X8" s="41" t="s">
        <v>176</v>
      </c>
      <c r="Y8" s="41" t="s">
        <v>177</v>
      </c>
    </row>
    <row r="9" spans="1:25" s="45" customFormat="1" ht="27" customHeight="1" x14ac:dyDescent="0.25">
      <c r="A9" s="55"/>
      <c r="B9" s="56" t="s">
        <v>51</v>
      </c>
      <c r="C9" s="57" t="s">
        <v>67</v>
      </c>
      <c r="D9" s="58"/>
      <c r="E9" s="59">
        <v>60</v>
      </c>
      <c r="F9" s="59" t="s">
        <v>36</v>
      </c>
      <c r="G9" s="59">
        <v>3</v>
      </c>
      <c r="H9" s="59"/>
      <c r="I9" s="59">
        <v>57</v>
      </c>
      <c r="J9" s="160">
        <v>2630</v>
      </c>
      <c r="K9" s="59">
        <v>5</v>
      </c>
      <c r="L9" s="59">
        <v>40</v>
      </c>
      <c r="M9" s="59">
        <v>15</v>
      </c>
      <c r="N9" s="59">
        <v>2</v>
      </c>
      <c r="O9" s="59">
        <v>4</v>
      </c>
      <c r="P9" s="59">
        <v>19</v>
      </c>
      <c r="Q9" s="59">
        <v>1</v>
      </c>
      <c r="R9" s="59">
        <v>2</v>
      </c>
      <c r="S9" s="59">
        <v>1</v>
      </c>
      <c r="T9" s="59">
        <v>8</v>
      </c>
      <c r="U9" s="160">
        <v>2190</v>
      </c>
      <c r="V9" s="160">
        <v>1751</v>
      </c>
      <c r="W9" s="59" t="s">
        <v>36</v>
      </c>
      <c r="X9" s="59">
        <v>50</v>
      </c>
      <c r="Y9" s="59" t="s">
        <v>36</v>
      </c>
    </row>
    <row r="10" spans="1:25" s="45" customFormat="1" ht="26.4" customHeight="1" x14ac:dyDescent="0.25">
      <c r="A10" s="55"/>
      <c r="B10" s="60" t="s">
        <v>52</v>
      </c>
      <c r="C10" s="57" t="s">
        <v>67</v>
      </c>
      <c r="D10" s="61"/>
      <c r="E10" s="59">
        <v>422</v>
      </c>
      <c r="F10" s="59" t="s">
        <v>36</v>
      </c>
      <c r="G10" s="59">
        <v>115</v>
      </c>
      <c r="H10" s="59">
        <v>115</v>
      </c>
      <c r="I10" s="59">
        <v>307</v>
      </c>
      <c r="J10" s="160">
        <v>3388.5</v>
      </c>
      <c r="K10" s="59">
        <v>40</v>
      </c>
      <c r="L10" s="59">
        <v>180</v>
      </c>
      <c r="M10" s="59">
        <v>118</v>
      </c>
      <c r="N10" s="59">
        <v>9</v>
      </c>
      <c r="O10" s="59">
        <v>26</v>
      </c>
      <c r="P10" s="59">
        <v>98</v>
      </c>
      <c r="Q10" s="59">
        <v>3</v>
      </c>
      <c r="R10" s="59">
        <v>9</v>
      </c>
      <c r="S10" s="59">
        <v>7</v>
      </c>
      <c r="T10" s="59">
        <v>47</v>
      </c>
      <c r="U10" s="160">
        <v>2212.3000000000002</v>
      </c>
      <c r="V10" s="160">
        <v>1912.5</v>
      </c>
      <c r="W10" s="59"/>
      <c r="X10" s="59">
        <v>377</v>
      </c>
      <c r="Y10" s="59"/>
    </row>
    <row r="11" spans="1:25" s="45" customFormat="1" ht="27" customHeight="1" x14ac:dyDescent="0.25">
      <c r="A11" s="55"/>
      <c r="B11" s="60" t="s">
        <v>53</v>
      </c>
      <c r="C11" s="57" t="s">
        <v>67</v>
      </c>
      <c r="D11" s="61"/>
      <c r="E11" s="59">
        <v>0</v>
      </c>
      <c r="F11" s="59"/>
      <c r="G11" s="59"/>
      <c r="H11" s="59"/>
      <c r="I11" s="59">
        <v>0</v>
      </c>
      <c r="J11" s="160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160"/>
      <c r="V11" s="160"/>
      <c r="W11" s="59" t="s">
        <v>36</v>
      </c>
      <c r="X11" s="59"/>
      <c r="Y11" s="59"/>
    </row>
    <row r="12" spans="1:25" s="45" customFormat="1" ht="25.2" customHeight="1" x14ac:dyDescent="0.25">
      <c r="A12" s="55"/>
      <c r="B12" s="60" t="s">
        <v>54</v>
      </c>
      <c r="C12" s="57" t="s">
        <v>67</v>
      </c>
      <c r="D12" s="61"/>
      <c r="E12" s="59">
        <v>0</v>
      </c>
      <c r="F12" s="59" t="s">
        <v>36</v>
      </c>
      <c r="G12" s="59"/>
      <c r="H12" s="59"/>
      <c r="I12" s="59">
        <v>0</v>
      </c>
      <c r="J12" s="160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160"/>
      <c r="V12" s="160"/>
      <c r="W12" s="59"/>
      <c r="X12" s="59"/>
      <c r="Y12" s="59"/>
    </row>
    <row r="13" spans="1:25" s="45" customFormat="1" ht="35.4" customHeight="1" x14ac:dyDescent="0.25">
      <c r="A13" s="55"/>
      <c r="B13" s="60" t="s">
        <v>55</v>
      </c>
      <c r="C13" s="57" t="s">
        <v>67</v>
      </c>
      <c r="D13" s="61"/>
      <c r="E13" s="59">
        <v>23</v>
      </c>
      <c r="F13" s="59" t="s">
        <v>36</v>
      </c>
      <c r="G13" s="59">
        <v>4</v>
      </c>
      <c r="H13" s="59">
        <v>3</v>
      </c>
      <c r="I13" s="59">
        <v>19</v>
      </c>
      <c r="J13" s="160">
        <v>480</v>
      </c>
      <c r="K13" s="59">
        <v>9</v>
      </c>
      <c r="L13" s="59">
        <v>12</v>
      </c>
      <c r="M13" s="59">
        <v>7</v>
      </c>
      <c r="N13" s="59"/>
      <c r="O13" s="59">
        <v>10</v>
      </c>
      <c r="P13" s="59">
        <v>11</v>
      </c>
      <c r="Q13" s="59">
        <v>1</v>
      </c>
      <c r="R13" s="59"/>
      <c r="S13" s="59">
        <v>2</v>
      </c>
      <c r="T13" s="59">
        <v>2</v>
      </c>
      <c r="U13" s="160">
        <v>435</v>
      </c>
      <c r="V13" s="160">
        <v>320</v>
      </c>
      <c r="W13" s="59" t="s">
        <v>36</v>
      </c>
      <c r="X13" s="59">
        <v>21</v>
      </c>
      <c r="Y13" s="59"/>
    </row>
    <row r="14" spans="1:25" ht="25.2" customHeight="1" x14ac:dyDescent="0.25">
      <c r="A14" s="55"/>
      <c r="B14" s="60" t="s">
        <v>56</v>
      </c>
      <c r="C14" s="184" t="s">
        <v>7</v>
      </c>
      <c r="D14" s="185"/>
      <c r="E14" s="59">
        <f>IF(E15+E16=G14+I14,(G14+I14),"ОШ!")</f>
        <v>13</v>
      </c>
      <c r="F14" s="59" t="s">
        <v>36</v>
      </c>
      <c r="G14" s="59">
        <f>G15+G16</f>
        <v>1</v>
      </c>
      <c r="H14" s="59">
        <f>H15+H16</f>
        <v>1</v>
      </c>
      <c r="I14" s="59">
        <f>IF((I15+I16)=SUM(L14:N14),SUM(L14:N14),"`ОШ!`")</f>
        <v>12</v>
      </c>
      <c r="J14" s="160">
        <f t="shared" ref="J14:V14" si="0">J15+J16</f>
        <v>1120</v>
      </c>
      <c r="K14" s="59">
        <f t="shared" si="0"/>
        <v>0</v>
      </c>
      <c r="L14" s="59">
        <f t="shared" si="0"/>
        <v>5</v>
      </c>
      <c r="M14" s="59">
        <f t="shared" si="0"/>
        <v>6</v>
      </c>
      <c r="N14" s="59">
        <f t="shared" si="0"/>
        <v>1</v>
      </c>
      <c r="O14" s="59">
        <f t="shared" si="0"/>
        <v>0</v>
      </c>
      <c r="P14" s="59">
        <f t="shared" si="0"/>
        <v>5</v>
      </c>
      <c r="Q14" s="59">
        <f t="shared" si="0"/>
        <v>0</v>
      </c>
      <c r="R14" s="59">
        <f t="shared" si="0"/>
        <v>0</v>
      </c>
      <c r="S14" s="59">
        <f t="shared" si="0"/>
        <v>0</v>
      </c>
      <c r="T14" s="59">
        <f t="shared" si="0"/>
        <v>1</v>
      </c>
      <c r="U14" s="160">
        <f t="shared" si="0"/>
        <v>920</v>
      </c>
      <c r="V14" s="160">
        <f t="shared" si="0"/>
        <v>326.66699999999997</v>
      </c>
      <c r="W14" s="59" t="s">
        <v>36</v>
      </c>
      <c r="X14" s="59">
        <f>X15+X16</f>
        <v>6</v>
      </c>
      <c r="Y14" s="59">
        <f>Y15+Y16</f>
        <v>7</v>
      </c>
    </row>
    <row r="15" spans="1:25" s="45" customFormat="1" ht="24.75" customHeight="1" x14ac:dyDescent="0.25">
      <c r="B15" s="190" t="s">
        <v>56</v>
      </c>
      <c r="C15" s="192" t="s">
        <v>3</v>
      </c>
      <c r="D15" s="62" t="s">
        <v>105</v>
      </c>
      <c r="E15" s="63">
        <v>13</v>
      </c>
      <c r="F15" s="64"/>
      <c r="G15" s="63">
        <v>1</v>
      </c>
      <c r="H15" s="63">
        <v>1</v>
      </c>
      <c r="I15" s="63">
        <v>12</v>
      </c>
      <c r="J15" s="161">
        <v>1120</v>
      </c>
      <c r="K15" s="63">
        <v>0</v>
      </c>
      <c r="L15" s="63">
        <v>5</v>
      </c>
      <c r="M15" s="63">
        <v>6</v>
      </c>
      <c r="N15" s="63">
        <v>1</v>
      </c>
      <c r="O15" s="63">
        <v>0</v>
      </c>
      <c r="P15" s="63">
        <v>5</v>
      </c>
      <c r="Q15" s="63"/>
      <c r="R15" s="63">
        <v>0</v>
      </c>
      <c r="S15" s="63"/>
      <c r="T15" s="63">
        <v>1</v>
      </c>
      <c r="U15" s="161">
        <v>920</v>
      </c>
      <c r="V15" s="161">
        <v>326.66699999999997</v>
      </c>
      <c r="W15" s="64"/>
      <c r="X15" s="63">
        <v>6</v>
      </c>
      <c r="Y15" s="63">
        <v>7</v>
      </c>
    </row>
    <row r="16" spans="1:25" s="45" customFormat="1" ht="20.399999999999999" x14ac:dyDescent="0.25">
      <c r="B16" s="191"/>
      <c r="C16" s="193"/>
      <c r="D16" s="62" t="s">
        <v>104</v>
      </c>
      <c r="E16" s="63"/>
      <c r="F16" s="64"/>
      <c r="G16" s="63"/>
      <c r="H16" s="63"/>
      <c r="I16" s="63"/>
      <c r="J16" s="161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5"/>
      <c r="V16" s="161"/>
      <c r="W16" s="64"/>
      <c r="X16" s="63"/>
      <c r="Y16" s="63"/>
    </row>
    <row r="17" spans="1:27" s="45" customFormat="1" ht="51" x14ac:dyDescent="0.25">
      <c r="A17" s="55"/>
      <c r="B17" s="60" t="s">
        <v>34</v>
      </c>
      <c r="C17" s="184" t="s">
        <v>7</v>
      </c>
      <c r="D17" s="185"/>
      <c r="E17" s="59">
        <f>IF(E18+E19=G17+I17,(G17+I17),"ОШ!")</f>
        <v>0</v>
      </c>
      <c r="F17" s="59">
        <f>F18+F19</f>
        <v>0</v>
      </c>
      <c r="G17" s="59">
        <f>G18+G19</f>
        <v>0</v>
      </c>
      <c r="H17" s="59">
        <f>H18+H19</f>
        <v>0</v>
      </c>
      <c r="I17" s="59">
        <f>IF((I18+I19)=SUM(L17:N17),SUM(L17:N17),"`ОШ!`")</f>
        <v>0</v>
      </c>
      <c r="J17" s="160">
        <f t="shared" ref="J17:Y17" si="1">J18+J19</f>
        <v>0</v>
      </c>
      <c r="K17" s="59">
        <f t="shared" si="1"/>
        <v>0</v>
      </c>
      <c r="L17" s="59">
        <f t="shared" si="1"/>
        <v>0</v>
      </c>
      <c r="M17" s="59">
        <f t="shared" si="1"/>
        <v>0</v>
      </c>
      <c r="N17" s="59">
        <f t="shared" si="1"/>
        <v>0</v>
      </c>
      <c r="O17" s="59">
        <f t="shared" si="1"/>
        <v>0</v>
      </c>
      <c r="P17" s="59">
        <f t="shared" si="1"/>
        <v>0</v>
      </c>
      <c r="Q17" s="59">
        <f t="shared" si="1"/>
        <v>0</v>
      </c>
      <c r="R17" s="59">
        <f t="shared" si="1"/>
        <v>0</v>
      </c>
      <c r="S17" s="59">
        <f t="shared" si="1"/>
        <v>0</v>
      </c>
      <c r="T17" s="59">
        <f t="shared" si="1"/>
        <v>0</v>
      </c>
      <c r="U17" s="160">
        <f t="shared" si="1"/>
        <v>0</v>
      </c>
      <c r="V17" s="160">
        <f t="shared" si="1"/>
        <v>0</v>
      </c>
      <c r="W17" s="59">
        <f t="shared" si="1"/>
        <v>0</v>
      </c>
      <c r="X17" s="59">
        <f t="shared" si="1"/>
        <v>0</v>
      </c>
      <c r="Y17" s="59">
        <f t="shared" si="1"/>
        <v>0</v>
      </c>
      <c r="AA17" s="157">
        <f>V14+V20+0</f>
        <v>1123.3330000000001</v>
      </c>
    </row>
    <row r="18" spans="1:27" s="45" customFormat="1" ht="24.75" customHeight="1" x14ac:dyDescent="0.25">
      <c r="B18" s="194" t="s">
        <v>34</v>
      </c>
      <c r="C18" s="196" t="s">
        <v>3</v>
      </c>
      <c r="D18" s="66" t="s">
        <v>105</v>
      </c>
      <c r="E18" s="67"/>
      <c r="F18" s="67"/>
      <c r="G18" s="67"/>
      <c r="H18" s="67"/>
      <c r="I18" s="67"/>
      <c r="J18" s="162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8"/>
      <c r="V18" s="162"/>
      <c r="W18" s="67"/>
      <c r="X18" s="67"/>
      <c r="Y18" s="67"/>
    </row>
    <row r="19" spans="1:27" s="45" customFormat="1" ht="20.399999999999999" x14ac:dyDescent="0.25">
      <c r="B19" s="195"/>
      <c r="C19" s="197"/>
      <c r="D19" s="66" t="s">
        <v>104</v>
      </c>
      <c r="E19" s="67"/>
      <c r="F19" s="67"/>
      <c r="G19" s="67"/>
      <c r="H19" s="67"/>
      <c r="I19" s="67"/>
      <c r="J19" s="162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8"/>
      <c r="V19" s="162"/>
      <c r="W19" s="67"/>
      <c r="X19" s="67"/>
      <c r="Y19" s="67"/>
    </row>
    <row r="20" spans="1:27" s="45" customFormat="1" ht="63" customHeight="1" x14ac:dyDescent="0.25">
      <c r="B20" s="60" t="s">
        <v>111</v>
      </c>
      <c r="C20" s="184" t="s">
        <v>7</v>
      </c>
      <c r="D20" s="185"/>
      <c r="E20" s="59">
        <f>IF(E21+E22=G20+I20,(G20+I20),"ОШ!")</f>
        <v>14</v>
      </c>
      <c r="F20" s="59" t="s">
        <v>36</v>
      </c>
      <c r="G20" s="59">
        <f>G21+G22</f>
        <v>2</v>
      </c>
      <c r="H20" s="59">
        <f>H21+H22</f>
        <v>1</v>
      </c>
      <c r="I20" s="59">
        <f>IF((I21+I22)=SUM(L20:N20),SUM(L20:N20),"`ОШ!`")</f>
        <v>12</v>
      </c>
      <c r="J20" s="160">
        <f t="shared" ref="J20:Y20" si="2">J21+J22</f>
        <v>930</v>
      </c>
      <c r="K20" s="59">
        <f t="shared" si="2"/>
        <v>0</v>
      </c>
      <c r="L20" s="59">
        <f t="shared" si="2"/>
        <v>10</v>
      </c>
      <c r="M20" s="59">
        <f t="shared" si="2"/>
        <v>2</v>
      </c>
      <c r="N20" s="59">
        <f t="shared" si="2"/>
        <v>0</v>
      </c>
      <c r="O20" s="59">
        <f t="shared" si="2"/>
        <v>0</v>
      </c>
      <c r="P20" s="59">
        <f t="shared" si="2"/>
        <v>3</v>
      </c>
      <c r="Q20" s="59">
        <f t="shared" si="2"/>
        <v>0</v>
      </c>
      <c r="R20" s="59">
        <f t="shared" si="2"/>
        <v>0</v>
      </c>
      <c r="S20" s="59">
        <f t="shared" si="2"/>
        <v>0</v>
      </c>
      <c r="T20" s="59">
        <f t="shared" si="2"/>
        <v>0</v>
      </c>
      <c r="U20" s="160">
        <f t="shared" si="2"/>
        <v>930</v>
      </c>
      <c r="V20" s="160">
        <f t="shared" si="2"/>
        <v>796.66600000000005</v>
      </c>
      <c r="W20" s="59" t="s">
        <v>36</v>
      </c>
      <c r="X20" s="59">
        <f t="shared" si="2"/>
        <v>3</v>
      </c>
      <c r="Y20" s="59">
        <f t="shared" si="2"/>
        <v>10</v>
      </c>
      <c r="Z20" s="69"/>
    </row>
    <row r="21" spans="1:27" s="45" customFormat="1" ht="27.75" customHeight="1" x14ac:dyDescent="0.25">
      <c r="B21" s="190" t="s">
        <v>111</v>
      </c>
      <c r="C21" s="192" t="s">
        <v>3</v>
      </c>
      <c r="D21" s="62" t="s">
        <v>105</v>
      </c>
      <c r="E21" s="67">
        <v>14</v>
      </c>
      <c r="F21" s="64"/>
      <c r="G21" s="67">
        <v>2</v>
      </c>
      <c r="H21" s="67">
        <v>1</v>
      </c>
      <c r="I21" s="67">
        <v>12</v>
      </c>
      <c r="J21" s="162">
        <v>930</v>
      </c>
      <c r="K21" s="67">
        <v>0</v>
      </c>
      <c r="L21" s="67">
        <v>10</v>
      </c>
      <c r="M21" s="67">
        <v>2</v>
      </c>
      <c r="N21" s="67"/>
      <c r="O21" s="67">
        <v>0</v>
      </c>
      <c r="P21" s="67">
        <v>3</v>
      </c>
      <c r="Q21" s="67">
        <v>0</v>
      </c>
      <c r="R21" s="67">
        <v>0</v>
      </c>
      <c r="S21" s="67">
        <v>0</v>
      </c>
      <c r="T21" s="67">
        <v>0</v>
      </c>
      <c r="U21" s="162">
        <v>930</v>
      </c>
      <c r="V21" s="162">
        <v>796.66600000000005</v>
      </c>
      <c r="W21" s="64"/>
      <c r="X21" s="67">
        <v>3</v>
      </c>
      <c r="Y21" s="67">
        <v>10</v>
      </c>
    </row>
    <row r="22" spans="1:27" s="45" customFormat="1" ht="25.2" customHeight="1" x14ac:dyDescent="0.25">
      <c r="B22" s="191"/>
      <c r="C22" s="193"/>
      <c r="D22" s="62" t="s">
        <v>104</v>
      </c>
      <c r="E22" s="67"/>
      <c r="F22" s="64"/>
      <c r="G22" s="67"/>
      <c r="H22" s="67"/>
      <c r="I22" s="67"/>
      <c r="J22" s="162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162"/>
      <c r="V22" s="162"/>
      <c r="W22" s="64"/>
      <c r="X22" s="67"/>
      <c r="Y22" s="67"/>
    </row>
    <row r="23" spans="1:27" s="45" customFormat="1" ht="23.4" customHeight="1" x14ac:dyDescent="0.25">
      <c r="A23" s="55"/>
      <c r="B23" s="60" t="s">
        <v>57</v>
      </c>
      <c r="C23" s="70" t="s">
        <v>68</v>
      </c>
      <c r="D23" s="61"/>
      <c r="E23" s="59">
        <v>83</v>
      </c>
      <c r="F23" s="59" t="s">
        <v>36</v>
      </c>
      <c r="G23" s="59">
        <v>15</v>
      </c>
      <c r="H23" s="59">
        <v>9</v>
      </c>
      <c r="I23" s="59">
        <v>68</v>
      </c>
      <c r="J23" s="160">
        <v>2593</v>
      </c>
      <c r="K23" s="59">
        <v>15</v>
      </c>
      <c r="L23" s="59">
        <v>41</v>
      </c>
      <c r="M23" s="59">
        <v>26</v>
      </c>
      <c r="N23" s="59">
        <v>1</v>
      </c>
      <c r="O23" s="59">
        <v>7</v>
      </c>
      <c r="P23" s="59">
        <v>6</v>
      </c>
      <c r="Q23" s="59">
        <v>0</v>
      </c>
      <c r="R23" s="59">
        <v>1</v>
      </c>
      <c r="S23" s="59">
        <v>0</v>
      </c>
      <c r="T23" s="59">
        <v>0</v>
      </c>
      <c r="U23" s="160">
        <v>2589</v>
      </c>
      <c r="V23" s="160">
        <v>2035</v>
      </c>
      <c r="W23" s="59">
        <v>7</v>
      </c>
      <c r="X23" s="59">
        <v>41</v>
      </c>
      <c r="Y23" s="59">
        <v>27</v>
      </c>
    </row>
    <row r="24" spans="1:27" ht="36.6" customHeight="1" x14ac:dyDescent="0.25">
      <c r="A24" s="55"/>
      <c r="B24" s="60" t="s">
        <v>58</v>
      </c>
      <c r="C24" s="184" t="s">
        <v>7</v>
      </c>
      <c r="D24" s="185"/>
      <c r="E24" s="59">
        <f>IF((E25+E26+E27+E28)=G24+I24,(G24+I24),"`ОШ!`")</f>
        <v>79</v>
      </c>
      <c r="F24" s="59">
        <f>F25+F26+F27+F28</f>
        <v>27</v>
      </c>
      <c r="G24" s="59">
        <f>G25+G26+G27+G28</f>
        <v>31</v>
      </c>
      <c r="H24" s="59">
        <f>H25+H26+H27+H28</f>
        <v>11</v>
      </c>
      <c r="I24" s="59">
        <f>IF((I25+I26+I27+I28)=SUM(L24:N24),SUM(L24:N24),"`ОШ!`")</f>
        <v>48</v>
      </c>
      <c r="J24" s="160">
        <f t="shared" ref="J24:V24" si="3">J25+J26+J27+J28</f>
        <v>720</v>
      </c>
      <c r="K24" s="59">
        <f t="shared" si="3"/>
        <v>8</v>
      </c>
      <c r="L24" s="59">
        <f t="shared" si="3"/>
        <v>29</v>
      </c>
      <c r="M24" s="59">
        <f t="shared" si="3"/>
        <v>18</v>
      </c>
      <c r="N24" s="59">
        <f t="shared" si="3"/>
        <v>1</v>
      </c>
      <c r="O24" s="59">
        <f t="shared" si="3"/>
        <v>2</v>
      </c>
      <c r="P24" s="59">
        <f t="shared" si="3"/>
        <v>8</v>
      </c>
      <c r="Q24" s="59">
        <f t="shared" si="3"/>
        <v>2</v>
      </c>
      <c r="R24" s="59">
        <f t="shared" si="3"/>
        <v>1</v>
      </c>
      <c r="S24" s="59">
        <f t="shared" si="3"/>
        <v>0</v>
      </c>
      <c r="T24" s="59">
        <f t="shared" si="3"/>
        <v>4</v>
      </c>
      <c r="U24" s="160">
        <f t="shared" si="3"/>
        <v>645</v>
      </c>
      <c r="V24" s="160">
        <f t="shared" si="3"/>
        <v>447.5</v>
      </c>
      <c r="W24" s="59" t="s">
        <v>36</v>
      </c>
      <c r="X24" s="59">
        <f>X25+X26+X27+X28</f>
        <v>51</v>
      </c>
      <c r="Y24" s="59" t="s">
        <v>36</v>
      </c>
    </row>
    <row r="25" spans="1:27" s="45" customFormat="1" ht="17.399999999999999" customHeight="1" x14ac:dyDescent="0.25">
      <c r="B25" s="190" t="s">
        <v>39</v>
      </c>
      <c r="C25" s="71" t="s">
        <v>3</v>
      </c>
      <c r="D25" s="72"/>
      <c r="E25" s="63">
        <v>79</v>
      </c>
      <c r="F25" s="63">
        <v>27</v>
      </c>
      <c r="G25" s="63">
        <v>31</v>
      </c>
      <c r="H25" s="63">
        <v>11</v>
      </c>
      <c r="I25" s="63">
        <v>48</v>
      </c>
      <c r="J25" s="161">
        <v>720</v>
      </c>
      <c r="K25" s="63">
        <v>8</v>
      </c>
      <c r="L25" s="63">
        <v>29</v>
      </c>
      <c r="M25" s="63">
        <v>18</v>
      </c>
      <c r="N25" s="63">
        <v>1</v>
      </c>
      <c r="O25" s="63">
        <v>2</v>
      </c>
      <c r="P25" s="63">
        <v>8</v>
      </c>
      <c r="Q25" s="63">
        <v>2</v>
      </c>
      <c r="R25" s="63">
        <v>1</v>
      </c>
      <c r="S25" s="63"/>
      <c r="T25" s="63">
        <v>4</v>
      </c>
      <c r="U25" s="65">
        <v>645</v>
      </c>
      <c r="V25" s="161">
        <v>447.5</v>
      </c>
      <c r="W25" s="64"/>
      <c r="X25" s="63">
        <v>51</v>
      </c>
      <c r="Y25" s="64"/>
    </row>
    <row r="26" spans="1:27" s="45" customFormat="1" ht="15" customHeight="1" x14ac:dyDescent="0.25">
      <c r="B26" s="191"/>
      <c r="C26" s="71" t="s">
        <v>4</v>
      </c>
      <c r="D26" s="72"/>
      <c r="E26" s="63"/>
      <c r="F26" s="63"/>
      <c r="G26" s="63"/>
      <c r="H26" s="63"/>
      <c r="I26" s="63"/>
      <c r="J26" s="161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5"/>
      <c r="V26" s="161"/>
      <c r="W26" s="64"/>
      <c r="X26" s="63"/>
      <c r="Y26" s="64"/>
    </row>
    <row r="27" spans="1:27" s="45" customFormat="1" ht="18.600000000000001" customHeight="1" x14ac:dyDescent="0.25">
      <c r="B27" s="190" t="s">
        <v>40</v>
      </c>
      <c r="C27" s="71" t="s">
        <v>3</v>
      </c>
      <c r="D27" s="72"/>
      <c r="E27" s="63"/>
      <c r="F27" s="63"/>
      <c r="G27" s="63"/>
      <c r="H27" s="63"/>
      <c r="I27" s="63"/>
      <c r="J27" s="161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5"/>
      <c r="V27" s="161"/>
      <c r="W27" s="64"/>
      <c r="X27" s="63"/>
      <c r="Y27" s="64"/>
    </row>
    <row r="28" spans="1:27" s="45" customFormat="1" ht="30.6" x14ac:dyDescent="0.25">
      <c r="B28" s="191"/>
      <c r="C28" s="71" t="s">
        <v>4</v>
      </c>
      <c r="D28" s="72"/>
      <c r="E28" s="63"/>
      <c r="F28" s="63"/>
      <c r="G28" s="63"/>
      <c r="H28" s="63"/>
      <c r="I28" s="63"/>
      <c r="J28" s="161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5"/>
      <c r="V28" s="161"/>
      <c r="W28" s="64"/>
      <c r="X28" s="63"/>
      <c r="Y28" s="64"/>
    </row>
    <row r="29" spans="1:27" ht="25.95" customHeight="1" x14ac:dyDescent="0.25">
      <c r="A29" s="55"/>
      <c r="B29" s="60" t="s">
        <v>59</v>
      </c>
      <c r="C29" s="184" t="s">
        <v>7</v>
      </c>
      <c r="D29" s="185"/>
      <c r="E29" s="59">
        <f>IF((SUM(E30:E33)=G29+I29),(G29+I29),"`ОШ!`")</f>
        <v>87</v>
      </c>
      <c r="F29" s="59">
        <f>SUM(F30:F33)</f>
        <v>1</v>
      </c>
      <c r="G29" s="59">
        <f>SUM(G30:G33)</f>
        <v>17</v>
      </c>
      <c r="H29" s="59">
        <f>SUM(H30:H33)</f>
        <v>13</v>
      </c>
      <c r="I29" s="59">
        <f>IF((SUM(I30:I33)=SUM(L29:N29)),SUM(L29:N29),"`ОШ!`")</f>
        <v>70</v>
      </c>
      <c r="J29" s="160">
        <f t="shared" ref="J29:V29" si="4">SUM(J30:J33)</f>
        <v>26115.723999999998</v>
      </c>
      <c r="K29" s="59">
        <f t="shared" si="4"/>
        <v>20</v>
      </c>
      <c r="L29" s="59">
        <f t="shared" si="4"/>
        <v>42</v>
      </c>
      <c r="M29" s="59">
        <f t="shared" si="4"/>
        <v>21</v>
      </c>
      <c r="N29" s="59">
        <f t="shared" si="4"/>
        <v>7</v>
      </c>
      <c r="O29" s="59">
        <f t="shared" si="4"/>
        <v>9</v>
      </c>
      <c r="P29" s="59">
        <f t="shared" si="4"/>
        <v>18</v>
      </c>
      <c r="Q29" s="59">
        <f t="shared" si="4"/>
        <v>1</v>
      </c>
      <c r="R29" s="59">
        <f t="shared" si="4"/>
        <v>2</v>
      </c>
      <c r="S29" s="59">
        <f t="shared" si="4"/>
        <v>0</v>
      </c>
      <c r="T29" s="59">
        <f t="shared" si="4"/>
        <v>6</v>
      </c>
      <c r="U29" s="160">
        <f t="shared" si="4"/>
        <v>12975.645999999999</v>
      </c>
      <c r="V29" s="160">
        <f t="shared" si="4"/>
        <v>9332.3876899999996</v>
      </c>
      <c r="W29" s="59" t="s">
        <v>36</v>
      </c>
      <c r="X29" s="59">
        <f>SUM(X30:X33)</f>
        <v>35</v>
      </c>
      <c r="Y29" s="59">
        <f>SUM(Y30:Y33)</f>
        <v>34</v>
      </c>
    </row>
    <row r="30" spans="1:27" ht="21.75" customHeight="1" x14ac:dyDescent="0.25">
      <c r="B30" s="190" t="s">
        <v>59</v>
      </c>
      <c r="C30" s="192" t="s">
        <v>3</v>
      </c>
      <c r="D30" s="62" t="s">
        <v>105</v>
      </c>
      <c r="E30" s="63">
        <v>46</v>
      </c>
      <c r="F30" s="63">
        <v>0</v>
      </c>
      <c r="G30" s="63">
        <v>7</v>
      </c>
      <c r="H30" s="63">
        <v>5</v>
      </c>
      <c r="I30" s="63">
        <v>39</v>
      </c>
      <c r="J30" s="161">
        <v>12266.770999999999</v>
      </c>
      <c r="K30" s="63">
        <v>4</v>
      </c>
      <c r="L30" s="63">
        <v>21</v>
      </c>
      <c r="M30" s="63">
        <v>15</v>
      </c>
      <c r="N30" s="63">
        <v>3</v>
      </c>
      <c r="O30" s="63">
        <v>2</v>
      </c>
      <c r="P30" s="63">
        <v>11</v>
      </c>
      <c r="Q30" s="63">
        <v>1</v>
      </c>
      <c r="R30" s="63">
        <v>0</v>
      </c>
      <c r="S30" s="63">
        <v>0</v>
      </c>
      <c r="T30" s="63">
        <v>3</v>
      </c>
      <c r="U30" s="161">
        <v>10355.644999999999</v>
      </c>
      <c r="V30" s="161">
        <v>3772.7931500000004</v>
      </c>
      <c r="W30" s="64">
        <v>0</v>
      </c>
      <c r="X30" s="63">
        <v>18</v>
      </c>
      <c r="Y30" s="63">
        <v>16</v>
      </c>
    </row>
    <row r="31" spans="1:27" ht="20.399999999999999" x14ac:dyDescent="0.25">
      <c r="B31" s="218"/>
      <c r="C31" s="193"/>
      <c r="D31" s="62" t="s">
        <v>104</v>
      </c>
      <c r="E31" s="63">
        <v>41</v>
      </c>
      <c r="F31" s="63">
        <v>1</v>
      </c>
      <c r="G31" s="63">
        <v>10</v>
      </c>
      <c r="H31" s="63">
        <v>8</v>
      </c>
      <c r="I31" s="63">
        <v>31</v>
      </c>
      <c r="J31" s="161">
        <v>13848.953</v>
      </c>
      <c r="K31" s="63">
        <v>16</v>
      </c>
      <c r="L31" s="63">
        <v>21</v>
      </c>
      <c r="M31" s="63">
        <v>6</v>
      </c>
      <c r="N31" s="63">
        <v>4</v>
      </c>
      <c r="O31" s="63">
        <v>7</v>
      </c>
      <c r="P31" s="63">
        <v>7</v>
      </c>
      <c r="Q31" s="63">
        <v>0</v>
      </c>
      <c r="R31" s="63">
        <v>2</v>
      </c>
      <c r="S31" s="63">
        <v>0</v>
      </c>
      <c r="T31" s="63">
        <v>3</v>
      </c>
      <c r="U31" s="161">
        <v>2620.0010000000002</v>
      </c>
      <c r="V31" s="161">
        <v>5559.5945400000001</v>
      </c>
      <c r="W31" s="64">
        <v>0</v>
      </c>
      <c r="X31" s="63">
        <v>17</v>
      </c>
      <c r="Y31" s="63">
        <v>18</v>
      </c>
    </row>
    <row r="32" spans="1:27" ht="24.75" customHeight="1" x14ac:dyDescent="0.25">
      <c r="B32" s="218"/>
      <c r="C32" s="192" t="s">
        <v>4</v>
      </c>
      <c r="D32" s="62" t="s">
        <v>105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161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161">
        <v>0</v>
      </c>
      <c r="V32" s="161">
        <v>0</v>
      </c>
      <c r="W32" s="64">
        <v>0</v>
      </c>
      <c r="X32" s="63">
        <v>0</v>
      </c>
      <c r="Y32" s="63">
        <v>0</v>
      </c>
    </row>
    <row r="33" spans="1:26" ht="20.399999999999999" x14ac:dyDescent="0.25">
      <c r="B33" s="191"/>
      <c r="C33" s="193"/>
      <c r="D33" s="62" t="s">
        <v>104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161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161">
        <v>0</v>
      </c>
      <c r="V33" s="161">
        <v>0</v>
      </c>
      <c r="W33" s="64">
        <v>0</v>
      </c>
      <c r="X33" s="63">
        <v>0</v>
      </c>
      <c r="Y33" s="63">
        <v>0</v>
      </c>
    </row>
    <row r="34" spans="1:26" ht="41.25" customHeight="1" x14ac:dyDescent="0.25">
      <c r="A34" s="55"/>
      <c r="B34" s="60" t="s">
        <v>60</v>
      </c>
      <c r="C34" s="184" t="s">
        <v>7</v>
      </c>
      <c r="D34" s="185"/>
      <c r="E34" s="59">
        <f>IF((E35+E36)=G34+I34,(G34+I34),"`ОШ!`")</f>
        <v>0</v>
      </c>
      <c r="F34" s="59">
        <f>F35+F36</f>
        <v>0</v>
      </c>
      <c r="G34" s="59">
        <f>G35+G36</f>
        <v>0</v>
      </c>
      <c r="H34" s="59">
        <f>H35+H36</f>
        <v>0</v>
      </c>
      <c r="I34" s="59">
        <f>IF((I35+I36)=SUM(L34:N34),SUM(L34:N34),"`ОШ!`")</f>
        <v>0</v>
      </c>
      <c r="J34" s="160">
        <f t="shared" ref="J34:V34" si="5">J35+J36</f>
        <v>0</v>
      </c>
      <c r="K34" s="59">
        <f t="shared" si="5"/>
        <v>0</v>
      </c>
      <c r="L34" s="59">
        <f t="shared" si="5"/>
        <v>0</v>
      </c>
      <c r="M34" s="59">
        <f t="shared" si="5"/>
        <v>0</v>
      </c>
      <c r="N34" s="59">
        <f t="shared" si="5"/>
        <v>0</v>
      </c>
      <c r="O34" s="59">
        <f t="shared" si="5"/>
        <v>0</v>
      </c>
      <c r="P34" s="59">
        <f t="shared" si="5"/>
        <v>0</v>
      </c>
      <c r="Q34" s="59">
        <f t="shared" si="5"/>
        <v>0</v>
      </c>
      <c r="R34" s="59">
        <f t="shared" si="5"/>
        <v>0</v>
      </c>
      <c r="S34" s="59">
        <f t="shared" si="5"/>
        <v>0</v>
      </c>
      <c r="T34" s="59">
        <f t="shared" si="5"/>
        <v>0</v>
      </c>
      <c r="U34" s="59">
        <f t="shared" si="5"/>
        <v>0</v>
      </c>
      <c r="V34" s="59">
        <f t="shared" si="5"/>
        <v>0</v>
      </c>
      <c r="W34" s="59" t="s">
        <v>36</v>
      </c>
      <c r="X34" s="59">
        <f>X35+X36</f>
        <v>0</v>
      </c>
      <c r="Y34" s="59">
        <f>Y35+Y36</f>
        <v>0</v>
      </c>
    </row>
    <row r="35" spans="1:26" s="45" customFormat="1" ht="32.4" customHeight="1" x14ac:dyDescent="0.25">
      <c r="B35" s="190" t="s">
        <v>60</v>
      </c>
      <c r="C35" s="71" t="s">
        <v>3</v>
      </c>
      <c r="D35" s="72"/>
      <c r="E35" s="63"/>
      <c r="F35" s="63"/>
      <c r="G35" s="63"/>
      <c r="H35" s="63"/>
      <c r="I35" s="63"/>
      <c r="J35" s="161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5"/>
      <c r="V35" s="65"/>
      <c r="W35" s="64"/>
      <c r="X35" s="63"/>
      <c r="Y35" s="63"/>
    </row>
    <row r="36" spans="1:26" s="45" customFormat="1" ht="30" customHeight="1" x14ac:dyDescent="0.25">
      <c r="B36" s="191"/>
      <c r="C36" s="71" t="s">
        <v>4</v>
      </c>
      <c r="D36" s="72"/>
      <c r="E36" s="63"/>
      <c r="F36" s="63"/>
      <c r="G36" s="63"/>
      <c r="H36" s="63"/>
      <c r="I36" s="63"/>
      <c r="J36" s="161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5"/>
      <c r="V36" s="65"/>
      <c r="W36" s="64"/>
      <c r="X36" s="63"/>
      <c r="Y36" s="63"/>
    </row>
    <row r="37" spans="1:26" s="45" customFormat="1" ht="33" customHeight="1" x14ac:dyDescent="0.25">
      <c r="A37" s="55"/>
      <c r="B37" s="73" t="s">
        <v>112</v>
      </c>
      <c r="C37" s="74" t="s">
        <v>3</v>
      </c>
      <c r="D37" s="75"/>
      <c r="E37" s="76">
        <f>G37+I37</f>
        <v>0</v>
      </c>
      <c r="F37" s="76"/>
      <c r="G37" s="76"/>
      <c r="H37" s="76"/>
      <c r="I37" s="76">
        <f>L37+M37+N37</f>
        <v>0</v>
      </c>
      <c r="J37" s="16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7"/>
      <c r="V37" s="77"/>
      <c r="W37" s="59" t="s">
        <v>36</v>
      </c>
      <c r="X37" s="76"/>
      <c r="Y37" s="76"/>
    </row>
    <row r="38" spans="1:26" ht="44.25" customHeight="1" x14ac:dyDescent="0.25">
      <c r="A38" s="55"/>
      <c r="B38" s="60" t="s">
        <v>61</v>
      </c>
      <c r="C38" s="184" t="s">
        <v>7</v>
      </c>
      <c r="D38" s="185"/>
      <c r="E38" s="59">
        <f>IF((SUM(E39:E51)-E43=G38+I38),(G38+I38),"`ОШ!`")</f>
        <v>30</v>
      </c>
      <c r="F38" s="59">
        <f>SUM(F39:F51)-F43</f>
        <v>14</v>
      </c>
      <c r="G38" s="59">
        <f>SUM(G39:G51)-G43</f>
        <v>5</v>
      </c>
      <c r="H38" s="59">
        <f>SUM(H39:H51)-H43</f>
        <v>2</v>
      </c>
      <c r="I38" s="59">
        <f>IF((SUM(I39:I51)-I43=SUM(L38:N38)),SUM(L38:N38),"`ОШ!`")</f>
        <v>25</v>
      </c>
      <c r="J38" s="160">
        <f>SUM(J39:J51)-J43</f>
        <v>1657.2249999999999</v>
      </c>
      <c r="K38" s="59">
        <f t="shared" ref="K38:V38" si="6">SUM(K39:K51)-K43</f>
        <v>10</v>
      </c>
      <c r="L38" s="59">
        <f t="shared" si="6"/>
        <v>14</v>
      </c>
      <c r="M38" s="59">
        <f t="shared" si="6"/>
        <v>11</v>
      </c>
      <c r="N38" s="59">
        <f t="shared" si="6"/>
        <v>0</v>
      </c>
      <c r="O38" s="59">
        <f t="shared" si="6"/>
        <v>0</v>
      </c>
      <c r="P38" s="59">
        <f t="shared" si="6"/>
        <v>1</v>
      </c>
      <c r="Q38" s="59">
        <f t="shared" si="6"/>
        <v>0</v>
      </c>
      <c r="R38" s="59">
        <f t="shared" si="6"/>
        <v>0</v>
      </c>
      <c r="S38" s="59">
        <f t="shared" si="6"/>
        <v>0</v>
      </c>
      <c r="T38" s="59">
        <f t="shared" si="6"/>
        <v>1</v>
      </c>
      <c r="U38" s="160">
        <f t="shared" si="6"/>
        <v>1637.2249999999999</v>
      </c>
      <c r="V38" s="160">
        <f t="shared" si="6"/>
        <v>891.4</v>
      </c>
      <c r="W38" s="59" t="s">
        <v>36</v>
      </c>
      <c r="X38" s="59">
        <f>SUM(X39:X51)-X43</f>
        <v>15</v>
      </c>
      <c r="Y38" s="59">
        <f>SUM(Y39:Y51)-Y43</f>
        <v>12</v>
      </c>
      <c r="Z38" s="173">
        <f>J38-U38</f>
        <v>20</v>
      </c>
    </row>
    <row r="39" spans="1:26" ht="31.5" customHeight="1" x14ac:dyDescent="0.25">
      <c r="B39" s="202" t="s">
        <v>62</v>
      </c>
      <c r="C39" s="192" t="s">
        <v>3</v>
      </c>
      <c r="D39" s="62" t="s">
        <v>105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161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161">
        <v>0</v>
      </c>
      <c r="V39" s="161">
        <v>0</v>
      </c>
      <c r="W39" s="64">
        <v>0</v>
      </c>
      <c r="X39" s="63">
        <v>0</v>
      </c>
      <c r="Y39" s="63">
        <v>0</v>
      </c>
    </row>
    <row r="40" spans="1:26" ht="20.399999999999999" x14ac:dyDescent="0.25">
      <c r="B40" s="203"/>
      <c r="C40" s="193"/>
      <c r="D40" s="62" t="s">
        <v>104</v>
      </c>
      <c r="E40" s="63">
        <v>18</v>
      </c>
      <c r="F40" s="63">
        <v>4</v>
      </c>
      <c r="G40" s="63">
        <v>2</v>
      </c>
      <c r="H40" s="63">
        <v>0</v>
      </c>
      <c r="I40" s="63">
        <v>16</v>
      </c>
      <c r="J40" s="161">
        <v>1477.2249999999999</v>
      </c>
      <c r="K40" s="63">
        <v>9</v>
      </c>
      <c r="L40" s="63">
        <v>8</v>
      </c>
      <c r="M40" s="63">
        <v>8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161">
        <v>1477.2249999999999</v>
      </c>
      <c r="V40" s="161">
        <v>771</v>
      </c>
      <c r="W40" s="64">
        <v>0</v>
      </c>
      <c r="X40" s="63">
        <v>4</v>
      </c>
      <c r="Y40" s="63">
        <v>12</v>
      </c>
    </row>
    <row r="41" spans="1:26" ht="32.25" customHeight="1" x14ac:dyDescent="0.25">
      <c r="B41" s="203"/>
      <c r="C41" s="192" t="s">
        <v>4</v>
      </c>
      <c r="D41" s="62" t="s">
        <v>105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161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161">
        <v>0</v>
      </c>
      <c r="V41" s="161">
        <v>0</v>
      </c>
      <c r="W41" s="64">
        <v>0</v>
      </c>
      <c r="X41" s="63">
        <v>0</v>
      </c>
      <c r="Y41" s="63">
        <v>0</v>
      </c>
    </row>
    <row r="42" spans="1:26" ht="20.399999999999999" x14ac:dyDescent="0.25">
      <c r="B42" s="204"/>
      <c r="C42" s="193"/>
      <c r="D42" s="62" t="s">
        <v>104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161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161">
        <v>0</v>
      </c>
      <c r="V42" s="161">
        <v>0</v>
      </c>
      <c r="W42" s="64">
        <v>0</v>
      </c>
      <c r="X42" s="63">
        <v>0</v>
      </c>
      <c r="Y42" s="63">
        <v>0</v>
      </c>
    </row>
    <row r="43" spans="1:26" ht="23.4" customHeight="1" x14ac:dyDescent="0.25">
      <c r="B43" s="78" t="s">
        <v>62</v>
      </c>
      <c r="C43" s="200" t="s">
        <v>113</v>
      </c>
      <c r="D43" s="201"/>
      <c r="E43" s="63">
        <v>1</v>
      </c>
      <c r="F43" s="63">
        <v>0</v>
      </c>
      <c r="G43" s="63">
        <v>0</v>
      </c>
      <c r="H43" s="63">
        <v>0</v>
      </c>
      <c r="I43" s="63">
        <v>1</v>
      </c>
      <c r="J43" s="161">
        <v>297.22500000000002</v>
      </c>
      <c r="K43" s="63">
        <v>0</v>
      </c>
      <c r="L43" s="63">
        <v>0</v>
      </c>
      <c r="M43" s="63">
        <v>1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161">
        <v>297.22500000000002</v>
      </c>
      <c r="V43" s="161">
        <v>0</v>
      </c>
      <c r="W43" s="64">
        <v>0</v>
      </c>
      <c r="X43" s="63">
        <v>0</v>
      </c>
      <c r="Y43" s="63">
        <v>1</v>
      </c>
    </row>
    <row r="44" spans="1:26" ht="26.25" customHeight="1" x14ac:dyDescent="0.25">
      <c r="B44" s="202" t="s">
        <v>63</v>
      </c>
      <c r="C44" s="192" t="s">
        <v>3</v>
      </c>
      <c r="D44" s="62" t="s">
        <v>105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161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61">
        <v>0</v>
      </c>
      <c r="V44" s="161">
        <v>0</v>
      </c>
      <c r="W44" s="64">
        <v>0</v>
      </c>
      <c r="X44" s="63">
        <v>0</v>
      </c>
      <c r="Y44" s="63">
        <v>0</v>
      </c>
    </row>
    <row r="45" spans="1:26" ht="20.399999999999999" x14ac:dyDescent="0.25">
      <c r="B45" s="203"/>
      <c r="C45" s="193"/>
      <c r="D45" s="62" t="s">
        <v>104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161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161">
        <v>0</v>
      </c>
      <c r="V45" s="161">
        <v>0</v>
      </c>
      <c r="W45" s="64">
        <v>0</v>
      </c>
      <c r="X45" s="63">
        <v>0</v>
      </c>
      <c r="Y45" s="63">
        <v>0</v>
      </c>
    </row>
    <row r="46" spans="1:26" ht="22.5" customHeight="1" x14ac:dyDescent="0.25">
      <c r="B46" s="203"/>
      <c r="C46" s="192" t="s">
        <v>4</v>
      </c>
      <c r="D46" s="62" t="s">
        <v>105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161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161">
        <v>0</v>
      </c>
      <c r="V46" s="161">
        <v>0</v>
      </c>
      <c r="W46" s="64">
        <v>0</v>
      </c>
      <c r="X46" s="63">
        <v>0</v>
      </c>
      <c r="Y46" s="63">
        <v>0</v>
      </c>
    </row>
    <row r="47" spans="1:26" ht="20.399999999999999" x14ac:dyDescent="0.25">
      <c r="B47" s="204"/>
      <c r="C47" s="193"/>
      <c r="D47" s="62" t="s">
        <v>104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161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161">
        <v>0</v>
      </c>
      <c r="V47" s="161">
        <v>0</v>
      </c>
      <c r="W47" s="64">
        <v>0</v>
      </c>
      <c r="X47" s="63">
        <v>0</v>
      </c>
      <c r="Y47" s="63">
        <v>0</v>
      </c>
    </row>
    <row r="48" spans="1:26" ht="23.25" customHeight="1" x14ac:dyDescent="0.25">
      <c r="B48" s="202" t="s">
        <v>64</v>
      </c>
      <c r="C48" s="192" t="s">
        <v>3</v>
      </c>
      <c r="D48" s="62" t="s">
        <v>105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161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161">
        <v>0</v>
      </c>
      <c r="V48" s="161">
        <v>0</v>
      </c>
      <c r="W48" s="64">
        <v>0</v>
      </c>
      <c r="X48" s="63">
        <v>0</v>
      </c>
      <c r="Y48" s="63">
        <v>0</v>
      </c>
    </row>
    <row r="49" spans="1:25" ht="20.399999999999999" x14ac:dyDescent="0.25">
      <c r="B49" s="203"/>
      <c r="C49" s="193"/>
      <c r="D49" s="62" t="s">
        <v>104</v>
      </c>
      <c r="E49" s="63">
        <v>12</v>
      </c>
      <c r="F49" s="63">
        <v>10</v>
      </c>
      <c r="G49" s="63">
        <v>3</v>
      </c>
      <c r="H49" s="63">
        <v>2</v>
      </c>
      <c r="I49" s="63">
        <v>9</v>
      </c>
      <c r="J49" s="161">
        <v>180</v>
      </c>
      <c r="K49" s="63">
        <v>1</v>
      </c>
      <c r="L49" s="63">
        <v>6</v>
      </c>
      <c r="M49" s="63">
        <v>3</v>
      </c>
      <c r="N49" s="63">
        <v>0</v>
      </c>
      <c r="O49" s="63">
        <v>0</v>
      </c>
      <c r="P49" s="63">
        <v>1</v>
      </c>
      <c r="Q49" s="63">
        <v>0</v>
      </c>
      <c r="R49" s="63">
        <v>0</v>
      </c>
      <c r="S49" s="63">
        <v>0</v>
      </c>
      <c r="T49" s="63">
        <v>1</v>
      </c>
      <c r="U49" s="161">
        <v>160</v>
      </c>
      <c r="V49" s="161">
        <v>120.4</v>
      </c>
      <c r="W49" s="64">
        <v>0</v>
      </c>
      <c r="X49" s="63">
        <v>11</v>
      </c>
      <c r="Y49" s="63">
        <v>0</v>
      </c>
    </row>
    <row r="50" spans="1:25" ht="23.25" customHeight="1" x14ac:dyDescent="0.25">
      <c r="B50" s="203"/>
      <c r="C50" s="192" t="s">
        <v>4</v>
      </c>
      <c r="D50" s="62" t="s">
        <v>105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161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161">
        <v>0</v>
      </c>
      <c r="V50" s="161">
        <v>0</v>
      </c>
      <c r="W50" s="64">
        <v>0</v>
      </c>
      <c r="X50" s="63">
        <v>0</v>
      </c>
      <c r="Y50" s="63">
        <v>0</v>
      </c>
    </row>
    <row r="51" spans="1:25" ht="20.399999999999999" x14ac:dyDescent="0.25">
      <c r="B51" s="204"/>
      <c r="C51" s="193"/>
      <c r="D51" s="62" t="s">
        <v>104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161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161">
        <v>0</v>
      </c>
      <c r="V51" s="161">
        <v>0</v>
      </c>
      <c r="W51" s="64">
        <v>0</v>
      </c>
      <c r="X51" s="63">
        <v>0</v>
      </c>
      <c r="Y51" s="63">
        <v>0</v>
      </c>
    </row>
    <row r="52" spans="1:25" ht="28.2" customHeight="1" x14ac:dyDescent="0.25">
      <c r="A52" s="55"/>
      <c r="B52" s="60" t="s">
        <v>65</v>
      </c>
      <c r="C52" s="184" t="s">
        <v>7</v>
      </c>
      <c r="D52" s="185"/>
      <c r="E52" s="59">
        <f>IF((SUM(E53:E55)=G52+I52),(G52+I52),"`ОШ!`")</f>
        <v>15</v>
      </c>
      <c r="F52" s="59">
        <f>SUM(F53:F55)</f>
        <v>0</v>
      </c>
      <c r="G52" s="59">
        <f>SUM(G53:G55)</f>
        <v>4</v>
      </c>
      <c r="H52" s="59">
        <f>SUM(H53:H55)</f>
        <v>2</v>
      </c>
      <c r="I52" s="59">
        <f>IF((SUM(I53:I55)=SUM(L52:N52)),SUM(L52:N52),"`ОШ!`")</f>
        <v>11</v>
      </c>
      <c r="J52" s="160">
        <f t="shared" ref="J52:V52" si="7">SUM(J53:J55)</f>
        <v>588</v>
      </c>
      <c r="K52" s="59">
        <f t="shared" si="7"/>
        <v>1</v>
      </c>
      <c r="L52" s="59">
        <f t="shared" si="7"/>
        <v>5</v>
      </c>
      <c r="M52" s="59">
        <f t="shared" si="7"/>
        <v>4</v>
      </c>
      <c r="N52" s="59">
        <f t="shared" si="7"/>
        <v>2</v>
      </c>
      <c r="O52" s="59">
        <f t="shared" si="7"/>
        <v>0</v>
      </c>
      <c r="P52" s="59">
        <f t="shared" si="7"/>
        <v>1</v>
      </c>
      <c r="Q52" s="59">
        <f t="shared" si="7"/>
        <v>0</v>
      </c>
      <c r="R52" s="59">
        <f t="shared" si="7"/>
        <v>0</v>
      </c>
      <c r="S52" s="59">
        <f t="shared" si="7"/>
        <v>2</v>
      </c>
      <c r="T52" s="59">
        <f t="shared" si="7"/>
        <v>0</v>
      </c>
      <c r="U52" s="160">
        <f t="shared" si="7"/>
        <v>588</v>
      </c>
      <c r="V52" s="160">
        <f t="shared" si="7"/>
        <v>264</v>
      </c>
      <c r="W52" s="59" t="s">
        <v>36</v>
      </c>
      <c r="X52" s="59">
        <f>SUM(X53:X55)</f>
        <v>6</v>
      </c>
      <c r="Y52" s="59">
        <f>SUM(Y53:Y55)</f>
        <v>7</v>
      </c>
    </row>
    <row r="53" spans="1:25" ht="21.75" customHeight="1" x14ac:dyDescent="0.25">
      <c r="B53" s="190" t="s">
        <v>65</v>
      </c>
      <c r="C53" s="192" t="s">
        <v>3</v>
      </c>
      <c r="D53" s="62" t="s">
        <v>105</v>
      </c>
      <c r="E53" s="63"/>
      <c r="F53" s="63"/>
      <c r="G53" s="63"/>
      <c r="H53" s="63"/>
      <c r="I53" s="63"/>
      <c r="J53" s="161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162"/>
      <c r="V53" s="162"/>
      <c r="W53" s="64"/>
      <c r="X53" s="63"/>
      <c r="Y53" s="63"/>
    </row>
    <row r="54" spans="1:25" ht="20.399999999999999" x14ac:dyDescent="0.25">
      <c r="B54" s="218"/>
      <c r="C54" s="193"/>
      <c r="D54" s="62" t="s">
        <v>104</v>
      </c>
      <c r="E54" s="63">
        <v>15</v>
      </c>
      <c r="F54" s="63"/>
      <c r="G54" s="63">
        <v>4</v>
      </c>
      <c r="H54" s="63">
        <v>2</v>
      </c>
      <c r="I54" s="63">
        <v>11</v>
      </c>
      <c r="J54" s="161">
        <v>588</v>
      </c>
      <c r="K54" s="63">
        <v>1</v>
      </c>
      <c r="L54" s="63">
        <v>5</v>
      </c>
      <c r="M54" s="63">
        <v>4</v>
      </c>
      <c r="N54" s="63">
        <v>2</v>
      </c>
      <c r="O54" s="63"/>
      <c r="P54" s="63">
        <v>1</v>
      </c>
      <c r="Q54" s="63"/>
      <c r="R54" s="63"/>
      <c r="S54" s="63">
        <v>2</v>
      </c>
      <c r="T54" s="63"/>
      <c r="U54" s="162">
        <v>588</v>
      </c>
      <c r="V54" s="162">
        <v>264</v>
      </c>
      <c r="W54" s="64"/>
      <c r="X54" s="63">
        <v>6</v>
      </c>
      <c r="Y54" s="63">
        <v>7</v>
      </c>
    </row>
    <row r="55" spans="1:25" ht="29.4" customHeight="1" x14ac:dyDescent="0.25">
      <c r="B55" s="218"/>
      <c r="C55" s="235" t="s">
        <v>131</v>
      </c>
      <c r="D55" s="236"/>
      <c r="E55" s="63"/>
      <c r="F55" s="63"/>
      <c r="G55" s="63"/>
      <c r="H55" s="63"/>
      <c r="I55" s="63"/>
      <c r="J55" s="161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5"/>
      <c r="V55" s="65"/>
      <c r="W55" s="64"/>
      <c r="X55" s="63"/>
      <c r="Y55" s="63"/>
    </row>
    <row r="56" spans="1:25" s="45" customFormat="1" ht="36.6" customHeight="1" x14ac:dyDescent="0.25">
      <c r="A56" s="55"/>
      <c r="B56" s="60" t="s">
        <v>85</v>
      </c>
      <c r="C56" s="70" t="s">
        <v>68</v>
      </c>
      <c r="D56" s="61"/>
      <c r="E56" s="59">
        <v>2</v>
      </c>
      <c r="F56" s="59">
        <v>0</v>
      </c>
      <c r="G56" s="59">
        <v>0</v>
      </c>
      <c r="H56" s="59">
        <v>0</v>
      </c>
      <c r="I56" s="59">
        <v>2</v>
      </c>
      <c r="J56" s="160">
        <v>104</v>
      </c>
      <c r="K56" s="59">
        <v>0</v>
      </c>
      <c r="L56" s="59">
        <v>1</v>
      </c>
      <c r="M56" s="59">
        <v>1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160">
        <v>104</v>
      </c>
      <c r="V56" s="160">
        <v>4</v>
      </c>
      <c r="W56" s="59">
        <v>0</v>
      </c>
      <c r="X56" s="59">
        <v>1</v>
      </c>
      <c r="Y56" s="59">
        <v>1</v>
      </c>
    </row>
    <row r="57" spans="1:25" s="45" customFormat="1" ht="36.75" customHeight="1" x14ac:dyDescent="0.25">
      <c r="A57" s="55"/>
      <c r="B57" s="60" t="s">
        <v>41</v>
      </c>
      <c r="C57" s="70" t="s">
        <v>42</v>
      </c>
      <c r="D57" s="61"/>
      <c r="E57" s="59">
        <v>2</v>
      </c>
      <c r="F57" s="59"/>
      <c r="G57" s="59">
        <v>1</v>
      </c>
      <c r="H57" s="59">
        <v>1</v>
      </c>
      <c r="I57" s="59">
        <v>1</v>
      </c>
      <c r="J57" s="160">
        <v>20</v>
      </c>
      <c r="K57" s="59"/>
      <c r="L57" s="59">
        <v>1</v>
      </c>
      <c r="M57" s="59"/>
      <c r="N57" s="59"/>
      <c r="O57" s="59"/>
      <c r="P57" s="59"/>
      <c r="Q57" s="59"/>
      <c r="R57" s="59"/>
      <c r="S57" s="59"/>
      <c r="T57" s="59"/>
      <c r="U57" s="160">
        <v>20</v>
      </c>
      <c r="V57" s="160">
        <v>20</v>
      </c>
      <c r="W57" s="59"/>
      <c r="X57" s="59">
        <v>1</v>
      </c>
      <c r="Y57" s="59">
        <v>1</v>
      </c>
    </row>
    <row r="58" spans="1:25" s="45" customFormat="1" ht="31.5" customHeight="1" x14ac:dyDescent="0.25">
      <c r="A58" s="55"/>
      <c r="B58" s="60" t="s">
        <v>43</v>
      </c>
      <c r="C58" s="70" t="s">
        <v>42</v>
      </c>
      <c r="D58" s="61"/>
      <c r="E58" s="59">
        <f>G58+I58</f>
        <v>0</v>
      </c>
      <c r="F58" s="59"/>
      <c r="G58" s="59"/>
      <c r="H58" s="59"/>
      <c r="I58" s="59">
        <f>L58+M58+N58</f>
        <v>0</v>
      </c>
      <c r="J58" s="160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160"/>
      <c r="V58" s="160"/>
      <c r="W58" s="59"/>
      <c r="X58" s="59"/>
      <c r="Y58" s="59"/>
    </row>
    <row r="59" spans="1:25" s="45" customFormat="1" ht="21.75" customHeight="1" x14ac:dyDescent="0.25">
      <c r="A59" s="55"/>
      <c r="B59" s="60" t="s">
        <v>44</v>
      </c>
      <c r="C59" s="70" t="s">
        <v>42</v>
      </c>
      <c r="D59" s="61"/>
      <c r="E59" s="59">
        <f>G59+I59</f>
        <v>0</v>
      </c>
      <c r="F59" s="59"/>
      <c r="G59" s="59"/>
      <c r="H59" s="59"/>
      <c r="I59" s="59">
        <f>L59+M59+N59</f>
        <v>0</v>
      </c>
      <c r="J59" s="160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160"/>
      <c r="V59" s="160"/>
      <c r="W59" s="59"/>
      <c r="X59" s="59"/>
      <c r="Y59" s="59"/>
    </row>
    <row r="60" spans="1:25" ht="43.5" customHeight="1" x14ac:dyDescent="0.25">
      <c r="A60" s="55"/>
      <c r="B60" s="60" t="s">
        <v>66</v>
      </c>
      <c r="C60" s="184" t="s">
        <v>7</v>
      </c>
      <c r="D60" s="185"/>
      <c r="E60" s="59">
        <f>IF((SUM(E61:E66)=G60+I60),(G60+I60),"`ОШ!`")</f>
        <v>0</v>
      </c>
      <c r="F60" s="59">
        <f>SUM(F61:F66)</f>
        <v>0</v>
      </c>
      <c r="G60" s="59">
        <f>SUM(G61:G66)</f>
        <v>0</v>
      </c>
      <c r="H60" s="59">
        <f>SUM(H61:H66)</f>
        <v>0</v>
      </c>
      <c r="I60" s="59">
        <f>IF((SUM(I61:I66)=SUM(L60:N60)),SUM(L60:N60),"`ОШ!`")</f>
        <v>0</v>
      </c>
      <c r="J60" s="160">
        <f t="shared" ref="J60:X60" si="8">SUM(J61:J66)</f>
        <v>0</v>
      </c>
      <c r="K60" s="59">
        <f t="shared" si="8"/>
        <v>0</v>
      </c>
      <c r="L60" s="59">
        <f t="shared" si="8"/>
        <v>0</v>
      </c>
      <c r="M60" s="59">
        <f t="shared" si="8"/>
        <v>0</v>
      </c>
      <c r="N60" s="59">
        <f t="shared" si="8"/>
        <v>0</v>
      </c>
      <c r="O60" s="59">
        <f t="shared" si="8"/>
        <v>0</v>
      </c>
      <c r="P60" s="59">
        <f t="shared" si="8"/>
        <v>0</v>
      </c>
      <c r="Q60" s="59">
        <f t="shared" si="8"/>
        <v>0</v>
      </c>
      <c r="R60" s="59">
        <f t="shared" si="8"/>
        <v>0</v>
      </c>
      <c r="S60" s="59">
        <f t="shared" si="8"/>
        <v>0</v>
      </c>
      <c r="T60" s="59">
        <f t="shared" si="8"/>
        <v>0</v>
      </c>
      <c r="U60" s="160">
        <f t="shared" si="8"/>
        <v>0</v>
      </c>
      <c r="V60" s="160">
        <f t="shared" si="8"/>
        <v>0</v>
      </c>
      <c r="W60" s="59">
        <f t="shared" si="8"/>
        <v>0</v>
      </c>
      <c r="X60" s="59">
        <f t="shared" si="8"/>
        <v>0</v>
      </c>
      <c r="Y60" s="59" t="s">
        <v>36</v>
      </c>
    </row>
    <row r="61" spans="1:25" ht="24" customHeight="1" x14ac:dyDescent="0.25">
      <c r="B61" s="190" t="s">
        <v>66</v>
      </c>
      <c r="C61" s="192" t="s">
        <v>3</v>
      </c>
      <c r="D61" s="62" t="s">
        <v>105</v>
      </c>
      <c r="E61" s="63"/>
      <c r="F61" s="63"/>
      <c r="G61" s="63"/>
      <c r="H61" s="63"/>
      <c r="I61" s="63"/>
      <c r="J61" s="161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5"/>
      <c r="V61" s="65"/>
      <c r="W61" s="63"/>
      <c r="X61" s="63"/>
      <c r="Y61" s="64"/>
    </row>
    <row r="62" spans="1:25" ht="20.399999999999999" x14ac:dyDescent="0.25">
      <c r="B62" s="218"/>
      <c r="C62" s="193"/>
      <c r="D62" s="62" t="s">
        <v>104</v>
      </c>
      <c r="E62" s="63"/>
      <c r="F62" s="63"/>
      <c r="G62" s="63"/>
      <c r="H62" s="63"/>
      <c r="I62" s="63"/>
      <c r="J62" s="161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5"/>
      <c r="V62" s="65"/>
      <c r="W62" s="63"/>
      <c r="X62" s="63"/>
      <c r="Y62" s="64"/>
    </row>
    <row r="63" spans="1:25" ht="33" customHeight="1" x14ac:dyDescent="0.25">
      <c r="B63" s="218"/>
      <c r="C63" s="192" t="s">
        <v>4</v>
      </c>
      <c r="D63" s="62" t="s">
        <v>105</v>
      </c>
      <c r="E63" s="63"/>
      <c r="F63" s="63"/>
      <c r="G63" s="63"/>
      <c r="H63" s="63"/>
      <c r="I63" s="63"/>
      <c r="J63" s="161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5"/>
      <c r="V63" s="65"/>
      <c r="W63" s="63"/>
      <c r="X63" s="63"/>
      <c r="Y63" s="64"/>
    </row>
    <row r="64" spans="1:25" ht="20.399999999999999" x14ac:dyDescent="0.25">
      <c r="B64" s="218"/>
      <c r="C64" s="193"/>
      <c r="D64" s="62" t="s">
        <v>104</v>
      </c>
      <c r="E64" s="63"/>
      <c r="F64" s="63"/>
      <c r="G64" s="63"/>
      <c r="H64" s="63"/>
      <c r="I64" s="63"/>
      <c r="J64" s="161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5"/>
      <c r="V64" s="65"/>
      <c r="W64" s="63"/>
      <c r="X64" s="63"/>
      <c r="Y64" s="64"/>
    </row>
    <row r="65" spans="1:25" s="45" customFormat="1" x14ac:dyDescent="0.25">
      <c r="B65" s="218"/>
      <c r="C65" s="71" t="s">
        <v>68</v>
      </c>
      <c r="D65" s="72"/>
      <c r="E65" s="63"/>
      <c r="F65" s="63"/>
      <c r="G65" s="63"/>
      <c r="H65" s="63"/>
      <c r="I65" s="63"/>
      <c r="J65" s="161">
        <v>0</v>
      </c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5"/>
      <c r="V65" s="65"/>
      <c r="W65" s="63"/>
      <c r="X65" s="63"/>
      <c r="Y65" s="64"/>
    </row>
    <row r="66" spans="1:25" s="45" customFormat="1" ht="18.75" customHeight="1" x14ac:dyDescent="0.25">
      <c r="B66" s="191"/>
      <c r="C66" s="71" t="s">
        <v>67</v>
      </c>
      <c r="D66" s="72"/>
      <c r="E66" s="63"/>
      <c r="F66" s="63"/>
      <c r="G66" s="63"/>
      <c r="H66" s="63"/>
      <c r="I66" s="63"/>
      <c r="J66" s="161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5"/>
      <c r="V66" s="65"/>
      <c r="W66" s="63"/>
      <c r="X66" s="63"/>
      <c r="Y66" s="64"/>
    </row>
    <row r="67" spans="1:25" ht="37.5" customHeight="1" x14ac:dyDescent="0.25">
      <c r="A67" s="55"/>
      <c r="B67" s="60" t="s">
        <v>69</v>
      </c>
      <c r="C67" s="184" t="s">
        <v>7</v>
      </c>
      <c r="D67" s="185"/>
      <c r="E67" s="59">
        <f>IF((SUM(E68:E90)=G67+I67),(G67+I67),"`ОШ!`")</f>
        <v>9</v>
      </c>
      <c r="F67" s="59">
        <f>SUM(F68:F90)</f>
        <v>1</v>
      </c>
      <c r="G67" s="59">
        <f>SUM(G68:G90)</f>
        <v>5</v>
      </c>
      <c r="H67" s="59">
        <f>SUM(H68:H90)</f>
        <v>3</v>
      </c>
      <c r="I67" s="59">
        <f>IF((SUM(I68:I90)=SUM(L67:N67)),SUM(L67:N67),"`ОШ!`")</f>
        <v>4</v>
      </c>
      <c r="J67" s="160">
        <f t="shared" ref="J67:V67" si="9">SUM(J68:J90)</f>
        <v>116</v>
      </c>
      <c r="K67" s="59">
        <f t="shared" si="9"/>
        <v>1</v>
      </c>
      <c r="L67" s="59">
        <f t="shared" si="9"/>
        <v>3</v>
      </c>
      <c r="M67" s="59">
        <f t="shared" si="9"/>
        <v>1</v>
      </c>
      <c r="N67" s="59">
        <f t="shared" si="9"/>
        <v>0</v>
      </c>
      <c r="O67" s="59">
        <f t="shared" si="9"/>
        <v>0</v>
      </c>
      <c r="P67" s="59">
        <f t="shared" si="9"/>
        <v>1</v>
      </c>
      <c r="Q67" s="59">
        <f t="shared" si="9"/>
        <v>0</v>
      </c>
      <c r="R67" s="59">
        <f t="shared" si="9"/>
        <v>0</v>
      </c>
      <c r="S67" s="59">
        <f t="shared" si="9"/>
        <v>0</v>
      </c>
      <c r="T67" s="59">
        <f t="shared" si="9"/>
        <v>0</v>
      </c>
      <c r="U67" s="160">
        <f t="shared" si="9"/>
        <v>116</v>
      </c>
      <c r="V67" s="160">
        <f t="shared" si="9"/>
        <v>286</v>
      </c>
      <c r="W67" s="59" t="s">
        <v>36</v>
      </c>
      <c r="X67" s="59">
        <f>SUM(X68:X90)</f>
        <v>6</v>
      </c>
      <c r="Y67" s="59">
        <f>SUM(Y68:Y90)</f>
        <v>1</v>
      </c>
    </row>
    <row r="68" spans="1:25" s="45" customFormat="1" ht="21" customHeight="1" x14ac:dyDescent="0.25">
      <c r="B68" s="202" t="s">
        <v>70</v>
      </c>
      <c r="C68" s="192" t="s">
        <v>3</v>
      </c>
      <c r="D68" s="62" t="s">
        <v>105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161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62">
        <v>0</v>
      </c>
      <c r="V68" s="162">
        <v>0</v>
      </c>
      <c r="W68" s="64">
        <v>0</v>
      </c>
      <c r="X68" s="63">
        <v>0</v>
      </c>
      <c r="Y68" s="63">
        <v>0</v>
      </c>
    </row>
    <row r="69" spans="1:25" s="45" customFormat="1" ht="20.399999999999999" x14ac:dyDescent="0.25">
      <c r="B69" s="203"/>
      <c r="C69" s="193"/>
      <c r="D69" s="62" t="s">
        <v>104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161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62">
        <v>0</v>
      </c>
      <c r="V69" s="162">
        <v>0</v>
      </c>
      <c r="W69" s="64">
        <v>0</v>
      </c>
      <c r="X69" s="63">
        <v>0</v>
      </c>
      <c r="Y69" s="63">
        <v>0</v>
      </c>
    </row>
    <row r="70" spans="1:25" s="45" customFormat="1" ht="21" customHeight="1" x14ac:dyDescent="0.25">
      <c r="B70" s="203"/>
      <c r="C70" s="192" t="s">
        <v>4</v>
      </c>
      <c r="D70" s="62" t="s">
        <v>105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161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62">
        <v>0</v>
      </c>
      <c r="V70" s="162">
        <v>0</v>
      </c>
      <c r="W70" s="64">
        <v>0</v>
      </c>
      <c r="X70" s="63">
        <v>0</v>
      </c>
      <c r="Y70" s="63">
        <v>0</v>
      </c>
    </row>
    <row r="71" spans="1:25" s="45" customFormat="1" ht="20.399999999999999" x14ac:dyDescent="0.25">
      <c r="B71" s="204"/>
      <c r="C71" s="193"/>
      <c r="D71" s="62" t="s">
        <v>104</v>
      </c>
      <c r="E71" s="63">
        <v>0</v>
      </c>
      <c r="F71" s="63">
        <v>0</v>
      </c>
      <c r="G71" s="63">
        <v>0</v>
      </c>
      <c r="H71" s="63">
        <v>0</v>
      </c>
      <c r="I71" s="63">
        <v>0</v>
      </c>
      <c r="J71" s="161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62">
        <v>0</v>
      </c>
      <c r="V71" s="162">
        <v>0</v>
      </c>
      <c r="W71" s="64">
        <v>0</v>
      </c>
      <c r="X71" s="63">
        <v>0</v>
      </c>
      <c r="Y71" s="63">
        <v>0</v>
      </c>
    </row>
    <row r="72" spans="1:25" s="45" customFormat="1" ht="26.25" customHeight="1" x14ac:dyDescent="0.25">
      <c r="B72" s="202" t="s">
        <v>71</v>
      </c>
      <c r="C72" s="192" t="s">
        <v>3</v>
      </c>
      <c r="D72" s="62" t="s">
        <v>105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161">
        <v>0</v>
      </c>
      <c r="K72" s="63">
        <v>1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62">
        <v>0</v>
      </c>
      <c r="V72" s="162">
        <v>178</v>
      </c>
      <c r="W72" s="64">
        <v>0</v>
      </c>
      <c r="X72" s="63">
        <v>0</v>
      </c>
      <c r="Y72" s="63">
        <v>0</v>
      </c>
    </row>
    <row r="73" spans="1:25" s="45" customFormat="1" ht="20.399999999999999" x14ac:dyDescent="0.25">
      <c r="B73" s="203"/>
      <c r="C73" s="193"/>
      <c r="D73" s="62" t="s">
        <v>104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161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62">
        <v>0</v>
      </c>
      <c r="V73" s="162">
        <v>0</v>
      </c>
      <c r="W73" s="64">
        <v>0</v>
      </c>
      <c r="X73" s="63">
        <v>0</v>
      </c>
      <c r="Y73" s="63">
        <v>0</v>
      </c>
    </row>
    <row r="74" spans="1:25" s="45" customFormat="1" ht="19.5" customHeight="1" x14ac:dyDescent="0.25">
      <c r="B74" s="203"/>
      <c r="C74" s="192" t="s">
        <v>4</v>
      </c>
      <c r="D74" s="62" t="s">
        <v>105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161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62">
        <v>0</v>
      </c>
      <c r="V74" s="162">
        <v>0</v>
      </c>
      <c r="W74" s="64">
        <v>0</v>
      </c>
      <c r="X74" s="63">
        <v>0</v>
      </c>
      <c r="Y74" s="63">
        <v>0</v>
      </c>
    </row>
    <row r="75" spans="1:25" s="45" customFormat="1" ht="20.399999999999999" x14ac:dyDescent="0.25">
      <c r="B75" s="204"/>
      <c r="C75" s="193"/>
      <c r="D75" s="62" t="s">
        <v>104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161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62">
        <v>0</v>
      </c>
      <c r="V75" s="162">
        <v>0</v>
      </c>
      <c r="W75" s="64">
        <v>0</v>
      </c>
      <c r="X75" s="63">
        <v>0</v>
      </c>
      <c r="Y75" s="63">
        <v>0</v>
      </c>
    </row>
    <row r="76" spans="1:25" s="45" customFormat="1" ht="25.5" customHeight="1" x14ac:dyDescent="0.25">
      <c r="B76" s="190" t="s">
        <v>72</v>
      </c>
      <c r="C76" s="192" t="s">
        <v>3</v>
      </c>
      <c r="D76" s="62" t="s">
        <v>105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  <c r="J76" s="161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62">
        <v>0</v>
      </c>
      <c r="V76" s="162">
        <v>0</v>
      </c>
      <c r="W76" s="64">
        <v>0</v>
      </c>
      <c r="X76" s="63">
        <v>0</v>
      </c>
      <c r="Y76" s="63">
        <v>0</v>
      </c>
    </row>
    <row r="77" spans="1:25" s="45" customFormat="1" ht="20.399999999999999" x14ac:dyDescent="0.25">
      <c r="B77" s="218"/>
      <c r="C77" s="193"/>
      <c r="D77" s="62" t="s">
        <v>104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161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62">
        <v>0</v>
      </c>
      <c r="V77" s="162">
        <v>0</v>
      </c>
      <c r="W77" s="64">
        <v>0</v>
      </c>
      <c r="X77" s="63">
        <v>0</v>
      </c>
      <c r="Y77" s="63">
        <v>0</v>
      </c>
    </row>
    <row r="78" spans="1:25" s="45" customFormat="1" ht="27.75" customHeight="1" x14ac:dyDescent="0.25">
      <c r="B78" s="218"/>
      <c r="C78" s="192" t="s">
        <v>4</v>
      </c>
      <c r="D78" s="62" t="s">
        <v>105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161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62">
        <v>0</v>
      </c>
      <c r="V78" s="162">
        <v>0</v>
      </c>
      <c r="W78" s="64">
        <v>0</v>
      </c>
      <c r="X78" s="63">
        <v>0</v>
      </c>
      <c r="Y78" s="63">
        <v>0</v>
      </c>
    </row>
    <row r="79" spans="1:25" s="45" customFormat="1" ht="20.399999999999999" x14ac:dyDescent="0.25">
      <c r="B79" s="191"/>
      <c r="C79" s="193"/>
      <c r="D79" s="62" t="s">
        <v>104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161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62">
        <v>0</v>
      </c>
      <c r="V79" s="162">
        <v>0</v>
      </c>
      <c r="W79" s="64">
        <v>0</v>
      </c>
      <c r="X79" s="63">
        <v>0</v>
      </c>
      <c r="Y79" s="63">
        <v>0</v>
      </c>
    </row>
    <row r="80" spans="1:25" s="45" customFormat="1" ht="16.95" customHeight="1" x14ac:dyDescent="0.25">
      <c r="B80" s="79" t="s">
        <v>73</v>
      </c>
      <c r="C80" s="71" t="s">
        <v>68</v>
      </c>
      <c r="D80" s="72"/>
      <c r="E80" s="63">
        <v>2</v>
      </c>
      <c r="F80" s="64"/>
      <c r="G80" s="63">
        <v>2</v>
      </c>
      <c r="H80" s="63">
        <v>0</v>
      </c>
      <c r="I80" s="63">
        <v>0</v>
      </c>
      <c r="J80" s="161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62">
        <v>0</v>
      </c>
      <c r="V80" s="162">
        <v>0</v>
      </c>
      <c r="W80" s="64">
        <v>0</v>
      </c>
      <c r="X80" s="63">
        <v>0</v>
      </c>
      <c r="Y80" s="63">
        <v>0</v>
      </c>
    </row>
    <row r="81" spans="1:28" s="45" customFormat="1" ht="24" customHeight="1" x14ac:dyDescent="0.25">
      <c r="B81" s="190" t="s">
        <v>74</v>
      </c>
      <c r="C81" s="192" t="s">
        <v>3</v>
      </c>
      <c r="D81" s="62" t="s">
        <v>105</v>
      </c>
      <c r="E81" s="63">
        <v>0</v>
      </c>
      <c r="F81" s="64">
        <v>0</v>
      </c>
      <c r="G81" s="63">
        <v>0</v>
      </c>
      <c r="H81" s="63">
        <v>0</v>
      </c>
      <c r="I81" s="63">
        <v>0</v>
      </c>
      <c r="J81" s="161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162">
        <v>0</v>
      </c>
      <c r="V81" s="162">
        <v>0</v>
      </c>
      <c r="W81" s="64">
        <v>0</v>
      </c>
      <c r="X81" s="63">
        <v>0</v>
      </c>
      <c r="Y81" s="63">
        <v>0</v>
      </c>
    </row>
    <row r="82" spans="1:28" s="45" customFormat="1" ht="20.399999999999999" x14ac:dyDescent="0.25">
      <c r="B82" s="218"/>
      <c r="C82" s="193"/>
      <c r="D82" s="62" t="s">
        <v>104</v>
      </c>
      <c r="E82" s="63">
        <v>0</v>
      </c>
      <c r="F82" s="64">
        <v>0</v>
      </c>
      <c r="G82" s="63">
        <v>0</v>
      </c>
      <c r="H82" s="63">
        <v>0</v>
      </c>
      <c r="I82" s="63">
        <v>0</v>
      </c>
      <c r="J82" s="164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62">
        <v>0</v>
      </c>
      <c r="V82" s="162">
        <v>0</v>
      </c>
      <c r="W82" s="64">
        <v>0</v>
      </c>
      <c r="X82" s="63">
        <v>0</v>
      </c>
      <c r="Y82" s="63">
        <v>0</v>
      </c>
    </row>
    <row r="83" spans="1:28" s="45" customFormat="1" ht="24.75" customHeight="1" x14ac:dyDescent="0.25">
      <c r="B83" s="218"/>
      <c r="C83" s="192" t="s">
        <v>4</v>
      </c>
      <c r="D83" s="62" t="s">
        <v>105</v>
      </c>
      <c r="E83" s="63">
        <v>0</v>
      </c>
      <c r="F83" s="64">
        <v>0</v>
      </c>
      <c r="G83" s="63">
        <v>0</v>
      </c>
      <c r="H83" s="63">
        <v>0</v>
      </c>
      <c r="I83" s="63">
        <v>0</v>
      </c>
      <c r="J83" s="161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162">
        <v>0</v>
      </c>
      <c r="V83" s="162">
        <v>0</v>
      </c>
      <c r="W83" s="64">
        <v>0</v>
      </c>
      <c r="X83" s="63">
        <v>0</v>
      </c>
      <c r="Y83" s="63">
        <v>0</v>
      </c>
    </row>
    <row r="84" spans="1:28" s="45" customFormat="1" ht="20.399999999999999" x14ac:dyDescent="0.25">
      <c r="B84" s="191"/>
      <c r="C84" s="193"/>
      <c r="D84" s="62" t="s">
        <v>104</v>
      </c>
      <c r="E84" s="63">
        <v>0</v>
      </c>
      <c r="F84" s="64">
        <v>0</v>
      </c>
      <c r="G84" s="63">
        <v>0</v>
      </c>
      <c r="H84" s="63">
        <v>0</v>
      </c>
      <c r="I84" s="63">
        <v>0</v>
      </c>
      <c r="J84" s="161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162">
        <v>0</v>
      </c>
      <c r="V84" s="162">
        <v>0</v>
      </c>
      <c r="W84" s="64">
        <v>0</v>
      </c>
      <c r="X84" s="63">
        <v>0</v>
      </c>
      <c r="Y84" s="63">
        <v>0</v>
      </c>
    </row>
    <row r="85" spans="1:28" s="45" customFormat="1" ht="22.5" customHeight="1" x14ac:dyDescent="0.25">
      <c r="B85" s="190" t="s">
        <v>75</v>
      </c>
      <c r="C85" s="192" t="s">
        <v>3</v>
      </c>
      <c r="D85" s="62" t="s">
        <v>105</v>
      </c>
      <c r="E85" s="63">
        <v>1</v>
      </c>
      <c r="F85" s="63">
        <v>0</v>
      </c>
      <c r="G85" s="63">
        <v>1</v>
      </c>
      <c r="H85" s="63">
        <v>1</v>
      </c>
      <c r="I85" s="63">
        <v>0</v>
      </c>
      <c r="J85" s="161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162">
        <v>0</v>
      </c>
      <c r="V85" s="162">
        <v>0</v>
      </c>
      <c r="W85" s="64">
        <v>0</v>
      </c>
      <c r="X85" s="63">
        <v>0</v>
      </c>
      <c r="Y85" s="63">
        <v>1</v>
      </c>
    </row>
    <row r="86" spans="1:28" s="45" customFormat="1" ht="20.399999999999999" x14ac:dyDescent="0.25">
      <c r="B86" s="218"/>
      <c r="C86" s="193"/>
      <c r="D86" s="62" t="s">
        <v>104</v>
      </c>
      <c r="E86" s="63">
        <v>3</v>
      </c>
      <c r="F86" s="63">
        <v>1</v>
      </c>
      <c r="G86" s="63">
        <v>1</v>
      </c>
      <c r="H86" s="63">
        <v>1</v>
      </c>
      <c r="I86" s="63">
        <v>2</v>
      </c>
      <c r="J86" s="161">
        <v>16</v>
      </c>
      <c r="K86" s="63">
        <v>0</v>
      </c>
      <c r="L86" s="63">
        <v>1</v>
      </c>
      <c r="M86" s="63">
        <v>1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162">
        <v>16</v>
      </c>
      <c r="V86" s="162">
        <v>8</v>
      </c>
      <c r="W86" s="64">
        <v>0</v>
      </c>
      <c r="X86" s="63">
        <v>3</v>
      </c>
      <c r="Y86" s="63">
        <v>0</v>
      </c>
    </row>
    <row r="87" spans="1:28" s="45" customFormat="1" ht="27.75" customHeight="1" x14ac:dyDescent="0.25">
      <c r="B87" s="218"/>
      <c r="C87" s="192" t="s">
        <v>4</v>
      </c>
      <c r="D87" s="62" t="s">
        <v>105</v>
      </c>
      <c r="E87" s="63">
        <v>0</v>
      </c>
      <c r="F87" s="63">
        <v>0</v>
      </c>
      <c r="G87" s="63">
        <v>0</v>
      </c>
      <c r="H87" s="63">
        <v>0</v>
      </c>
      <c r="I87" s="63">
        <v>0</v>
      </c>
      <c r="J87" s="161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162">
        <v>0</v>
      </c>
      <c r="V87" s="162">
        <v>0</v>
      </c>
      <c r="W87" s="64">
        <v>0</v>
      </c>
      <c r="X87" s="63">
        <v>0</v>
      </c>
      <c r="Y87" s="63">
        <v>0</v>
      </c>
    </row>
    <row r="88" spans="1:28" s="45" customFormat="1" ht="20.399999999999999" x14ac:dyDescent="0.25">
      <c r="B88" s="191"/>
      <c r="C88" s="193"/>
      <c r="D88" s="62" t="s">
        <v>104</v>
      </c>
      <c r="E88" s="63">
        <v>0</v>
      </c>
      <c r="F88" s="63">
        <v>0</v>
      </c>
      <c r="G88" s="63">
        <v>0</v>
      </c>
      <c r="H88" s="63">
        <v>0</v>
      </c>
      <c r="I88" s="63">
        <v>0</v>
      </c>
      <c r="J88" s="161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62">
        <v>0</v>
      </c>
      <c r="V88" s="162">
        <v>0</v>
      </c>
      <c r="W88" s="64">
        <v>0</v>
      </c>
      <c r="X88" s="63">
        <v>0</v>
      </c>
      <c r="Y88" s="63">
        <v>0</v>
      </c>
    </row>
    <row r="89" spans="1:28" s="45" customFormat="1" ht="13.2" customHeight="1" x14ac:dyDescent="0.25">
      <c r="B89" s="124" t="s">
        <v>144</v>
      </c>
      <c r="C89" s="219" t="s">
        <v>42</v>
      </c>
      <c r="D89" s="220"/>
      <c r="E89" s="63">
        <v>0</v>
      </c>
      <c r="F89" s="63">
        <v>0</v>
      </c>
      <c r="G89" s="63">
        <v>0</v>
      </c>
      <c r="H89" s="63">
        <v>0</v>
      </c>
      <c r="I89" s="63">
        <v>0</v>
      </c>
      <c r="J89" s="161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162">
        <v>0</v>
      </c>
      <c r="V89" s="162">
        <v>0</v>
      </c>
      <c r="W89" s="64">
        <v>0</v>
      </c>
      <c r="X89" s="63">
        <v>0</v>
      </c>
      <c r="Y89" s="80">
        <v>0</v>
      </c>
      <c r="Z89" s="125"/>
      <c r="AA89" s="126"/>
      <c r="AB89" s="126"/>
    </row>
    <row r="90" spans="1:28" s="45" customFormat="1" ht="21" customHeight="1" x14ac:dyDescent="0.25">
      <c r="B90" s="79" t="s">
        <v>76</v>
      </c>
      <c r="C90" s="71" t="s">
        <v>67</v>
      </c>
      <c r="D90" s="72"/>
      <c r="E90" s="63">
        <v>3</v>
      </c>
      <c r="F90" s="64"/>
      <c r="G90" s="63">
        <v>1</v>
      </c>
      <c r="H90" s="63">
        <v>1</v>
      </c>
      <c r="I90" s="63">
        <v>2</v>
      </c>
      <c r="J90" s="161">
        <v>100</v>
      </c>
      <c r="K90" s="63"/>
      <c r="L90" s="63">
        <v>2</v>
      </c>
      <c r="M90" s="63"/>
      <c r="N90" s="63"/>
      <c r="O90" s="63"/>
      <c r="P90" s="63">
        <v>1</v>
      </c>
      <c r="Q90" s="63"/>
      <c r="R90" s="63"/>
      <c r="S90" s="63"/>
      <c r="T90" s="63"/>
      <c r="U90" s="162">
        <v>100</v>
      </c>
      <c r="V90" s="162">
        <v>100</v>
      </c>
      <c r="W90" s="64"/>
      <c r="X90" s="63">
        <v>3</v>
      </c>
      <c r="Y90" s="63"/>
    </row>
    <row r="91" spans="1:28" ht="24" customHeight="1" x14ac:dyDescent="0.25">
      <c r="A91" s="55"/>
      <c r="B91" s="60" t="s">
        <v>77</v>
      </c>
      <c r="C91" s="184" t="s">
        <v>7</v>
      </c>
      <c r="D91" s="185"/>
      <c r="E91" s="59">
        <f>IF((SUM(E92:E96)=G91+I91),(G91+I91),"`ОШ!`")</f>
        <v>0</v>
      </c>
      <c r="F91" s="59">
        <f>SUM(F92:F96)</f>
        <v>0</v>
      </c>
      <c r="G91" s="59">
        <f>SUM(G92:G96)</f>
        <v>0</v>
      </c>
      <c r="H91" s="59">
        <f>SUM(H92:H96)</f>
        <v>0</v>
      </c>
      <c r="I91" s="59">
        <f>IF((SUM(I92:I96)=SUM(L91:N91)),SUM(L91:N91),"`ОШ!`")</f>
        <v>0</v>
      </c>
      <c r="J91" s="160">
        <f t="shared" ref="J91:V91" si="10">SUM(J92:J96)</f>
        <v>0</v>
      </c>
      <c r="K91" s="59">
        <f t="shared" si="10"/>
        <v>0</v>
      </c>
      <c r="L91" s="59">
        <f t="shared" si="10"/>
        <v>0</v>
      </c>
      <c r="M91" s="59">
        <f t="shared" si="10"/>
        <v>0</v>
      </c>
      <c r="N91" s="59">
        <f t="shared" si="10"/>
        <v>0</v>
      </c>
      <c r="O91" s="59">
        <f t="shared" si="10"/>
        <v>0</v>
      </c>
      <c r="P91" s="59">
        <f t="shared" si="10"/>
        <v>0</v>
      </c>
      <c r="Q91" s="59">
        <f t="shared" si="10"/>
        <v>0</v>
      </c>
      <c r="R91" s="59">
        <f t="shared" si="10"/>
        <v>0</v>
      </c>
      <c r="S91" s="59">
        <f t="shared" si="10"/>
        <v>0</v>
      </c>
      <c r="T91" s="59">
        <f t="shared" si="10"/>
        <v>0</v>
      </c>
      <c r="U91" s="160">
        <f t="shared" si="10"/>
        <v>0</v>
      </c>
      <c r="V91" s="160">
        <f t="shared" si="10"/>
        <v>0</v>
      </c>
      <c r="W91" s="59">
        <f>W93+W95+W96</f>
        <v>0</v>
      </c>
      <c r="X91" s="59">
        <f>SUM(X92:X96)</f>
        <v>0</v>
      </c>
      <c r="Y91" s="59">
        <f>SUM(Y92:Y96)</f>
        <v>0</v>
      </c>
    </row>
    <row r="92" spans="1:28" s="45" customFormat="1" ht="27" customHeight="1" x14ac:dyDescent="0.25">
      <c r="B92" s="190" t="s">
        <v>77</v>
      </c>
      <c r="C92" s="192" t="s">
        <v>3</v>
      </c>
      <c r="D92" s="62" t="s">
        <v>105</v>
      </c>
      <c r="E92" s="63"/>
      <c r="F92" s="63"/>
      <c r="G92" s="63"/>
      <c r="H92" s="63"/>
      <c r="I92" s="63"/>
      <c r="J92" s="161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5"/>
      <c r="V92" s="65"/>
      <c r="W92" s="64"/>
      <c r="X92" s="63"/>
      <c r="Y92" s="63"/>
    </row>
    <row r="93" spans="1:28" s="45" customFormat="1" ht="20.399999999999999" x14ac:dyDescent="0.25">
      <c r="B93" s="218"/>
      <c r="C93" s="193"/>
      <c r="D93" s="62" t="s">
        <v>104</v>
      </c>
      <c r="E93" s="63"/>
      <c r="F93" s="63"/>
      <c r="G93" s="63"/>
      <c r="H93" s="63"/>
      <c r="I93" s="63"/>
      <c r="J93" s="161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5"/>
      <c r="V93" s="65"/>
      <c r="W93" s="63"/>
      <c r="X93" s="63"/>
      <c r="Y93" s="63"/>
    </row>
    <row r="94" spans="1:28" s="45" customFormat="1" ht="28.5" customHeight="1" x14ac:dyDescent="0.25">
      <c r="B94" s="218"/>
      <c r="C94" s="192" t="s">
        <v>4</v>
      </c>
      <c r="D94" s="62" t="s">
        <v>105</v>
      </c>
      <c r="E94" s="63"/>
      <c r="F94" s="63"/>
      <c r="G94" s="63"/>
      <c r="H94" s="63"/>
      <c r="I94" s="63"/>
      <c r="J94" s="161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5"/>
      <c r="V94" s="65"/>
      <c r="W94" s="64"/>
      <c r="X94" s="63"/>
      <c r="Y94" s="63"/>
    </row>
    <row r="95" spans="1:28" s="45" customFormat="1" ht="20.399999999999999" x14ac:dyDescent="0.25">
      <c r="B95" s="218"/>
      <c r="C95" s="193"/>
      <c r="D95" s="62" t="s">
        <v>104</v>
      </c>
      <c r="E95" s="63"/>
      <c r="F95" s="63"/>
      <c r="G95" s="63"/>
      <c r="H95" s="63"/>
      <c r="I95" s="63"/>
      <c r="J95" s="161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5"/>
      <c r="V95" s="65"/>
      <c r="W95" s="63"/>
      <c r="X95" s="63"/>
      <c r="Y95" s="63"/>
    </row>
    <row r="96" spans="1:28" s="45" customFormat="1" x14ac:dyDescent="0.25">
      <c r="B96" s="191"/>
      <c r="C96" s="71" t="s">
        <v>68</v>
      </c>
      <c r="D96" s="72"/>
      <c r="E96" s="63"/>
      <c r="F96" s="63"/>
      <c r="G96" s="63"/>
      <c r="H96" s="63"/>
      <c r="I96" s="63"/>
      <c r="J96" s="161">
        <v>0</v>
      </c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5"/>
      <c r="V96" s="65"/>
      <c r="W96" s="63"/>
      <c r="X96" s="63"/>
      <c r="Y96" s="63"/>
    </row>
    <row r="97" spans="1:25" s="45" customFormat="1" ht="30.6" customHeight="1" x14ac:dyDescent="0.25">
      <c r="A97" s="55"/>
      <c r="B97" s="60" t="s">
        <v>78</v>
      </c>
      <c r="C97" s="57" t="s">
        <v>67</v>
      </c>
      <c r="D97" s="61"/>
      <c r="E97" s="59">
        <v>3</v>
      </c>
      <c r="F97" s="59" t="s">
        <v>36</v>
      </c>
      <c r="G97" s="59"/>
      <c r="H97" s="59"/>
      <c r="I97" s="59">
        <v>3</v>
      </c>
      <c r="J97" s="160">
        <v>30</v>
      </c>
      <c r="K97" s="59"/>
      <c r="L97" s="59">
        <v>1</v>
      </c>
      <c r="M97" s="59">
        <v>2</v>
      </c>
      <c r="N97" s="59"/>
      <c r="O97" s="59"/>
      <c r="P97" s="59">
        <v>1</v>
      </c>
      <c r="Q97" s="59"/>
      <c r="R97" s="59"/>
      <c r="S97" s="59"/>
      <c r="T97" s="59">
        <v>1</v>
      </c>
      <c r="U97" s="160">
        <v>20</v>
      </c>
      <c r="V97" s="160"/>
      <c r="W97" s="59" t="s">
        <v>36</v>
      </c>
      <c r="X97" s="59">
        <v>3</v>
      </c>
      <c r="Y97" s="59"/>
    </row>
    <row r="98" spans="1:25" s="45" customFormat="1" ht="28.5" customHeight="1" x14ac:dyDescent="0.25">
      <c r="A98" s="55"/>
      <c r="B98" s="60" t="s">
        <v>79</v>
      </c>
      <c r="C98" s="57" t="s">
        <v>67</v>
      </c>
      <c r="D98" s="61"/>
      <c r="E98" s="59">
        <v>12</v>
      </c>
      <c r="F98" s="59" t="s">
        <v>36</v>
      </c>
      <c r="G98" s="59"/>
      <c r="H98" s="59"/>
      <c r="I98" s="59">
        <v>12</v>
      </c>
      <c r="J98" s="160">
        <v>240</v>
      </c>
      <c r="K98" s="59"/>
      <c r="L98" s="59">
        <v>7</v>
      </c>
      <c r="M98" s="59">
        <v>5</v>
      </c>
      <c r="N98" s="59"/>
      <c r="O98" s="59"/>
      <c r="P98" s="59">
        <v>2</v>
      </c>
      <c r="Q98" s="59"/>
      <c r="R98" s="59"/>
      <c r="S98" s="59"/>
      <c r="T98" s="59"/>
      <c r="U98" s="160">
        <v>240</v>
      </c>
      <c r="V98" s="160">
        <v>140</v>
      </c>
      <c r="W98" s="59" t="s">
        <v>36</v>
      </c>
      <c r="X98" s="59">
        <v>12</v>
      </c>
      <c r="Y98" s="59" t="s">
        <v>36</v>
      </c>
    </row>
    <row r="99" spans="1:25" ht="40.5" customHeight="1" x14ac:dyDescent="0.25">
      <c r="A99" s="55"/>
      <c r="B99" s="60" t="s">
        <v>80</v>
      </c>
      <c r="C99" s="184" t="s">
        <v>7</v>
      </c>
      <c r="D99" s="185"/>
      <c r="E99" s="59">
        <f>IF((SUM(E100:E116)=G99+I99),(G99+I99),"`ОШ!`")</f>
        <v>12</v>
      </c>
      <c r="F99" s="59" t="s">
        <v>36</v>
      </c>
      <c r="G99" s="59">
        <f>SUM(G100:G116)</f>
        <v>5</v>
      </c>
      <c r="H99" s="59">
        <f>SUM(H100:H116)</f>
        <v>0</v>
      </c>
      <c r="I99" s="59">
        <f>IF((SUM(I100:I116)=SUM(L99:N99)),SUM(L99:N99),"`ОШ!`")</f>
        <v>7</v>
      </c>
      <c r="J99" s="160">
        <f>SUM(J100:J116)</f>
        <v>1122</v>
      </c>
      <c r="K99" s="59">
        <f t="shared" ref="K99:T99" si="11">SUM(K100:K116)</f>
        <v>0</v>
      </c>
      <c r="L99" s="59">
        <f t="shared" si="11"/>
        <v>3</v>
      </c>
      <c r="M99" s="59">
        <f t="shared" si="11"/>
        <v>4</v>
      </c>
      <c r="N99" s="59">
        <f t="shared" si="11"/>
        <v>0</v>
      </c>
      <c r="O99" s="59">
        <f t="shared" si="11"/>
        <v>0</v>
      </c>
      <c r="P99" s="59">
        <f t="shared" si="11"/>
        <v>0</v>
      </c>
      <c r="Q99" s="59">
        <f t="shared" si="11"/>
        <v>0</v>
      </c>
      <c r="R99" s="59">
        <f t="shared" si="11"/>
        <v>0</v>
      </c>
      <c r="S99" s="59">
        <f t="shared" si="11"/>
        <v>0</v>
      </c>
      <c r="T99" s="59">
        <f t="shared" si="11"/>
        <v>0</v>
      </c>
      <c r="U99" s="160">
        <f t="shared" ref="U99" si="12">SUM(U100:U116)</f>
        <v>1122</v>
      </c>
      <c r="V99" s="160">
        <f t="shared" ref="V99:Y99" si="13">SUM(V100:V116)</f>
        <v>122</v>
      </c>
      <c r="W99" s="59">
        <f>W101+W103+W105+W107</f>
        <v>0</v>
      </c>
      <c r="X99" s="59">
        <f t="shared" si="13"/>
        <v>1</v>
      </c>
      <c r="Y99" s="59">
        <f t="shared" si="13"/>
        <v>6</v>
      </c>
    </row>
    <row r="100" spans="1:25" ht="22.5" customHeight="1" x14ac:dyDescent="0.25">
      <c r="B100" s="202" t="s">
        <v>37</v>
      </c>
      <c r="C100" s="192" t="s">
        <v>3</v>
      </c>
      <c r="D100" s="62" t="s">
        <v>105</v>
      </c>
      <c r="E100" s="63">
        <v>0</v>
      </c>
      <c r="F100" s="64">
        <v>0</v>
      </c>
      <c r="G100" s="63">
        <v>0</v>
      </c>
      <c r="H100" s="63">
        <v>0</v>
      </c>
      <c r="I100" s="63">
        <v>0</v>
      </c>
      <c r="J100" s="161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162">
        <v>0</v>
      </c>
      <c r="V100" s="162">
        <v>0</v>
      </c>
      <c r="W100" s="64">
        <v>0</v>
      </c>
      <c r="X100" s="63">
        <v>0</v>
      </c>
      <c r="Y100" s="63">
        <v>0</v>
      </c>
    </row>
    <row r="101" spans="1:25" ht="20.399999999999999" x14ac:dyDescent="0.25">
      <c r="B101" s="234"/>
      <c r="C101" s="193"/>
      <c r="D101" s="62" t="s">
        <v>104</v>
      </c>
      <c r="E101" s="63">
        <v>0</v>
      </c>
      <c r="F101" s="64">
        <v>0</v>
      </c>
      <c r="G101" s="63">
        <v>0</v>
      </c>
      <c r="H101" s="63">
        <v>0</v>
      </c>
      <c r="I101" s="63">
        <v>0</v>
      </c>
      <c r="J101" s="161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162">
        <v>0</v>
      </c>
      <c r="V101" s="162">
        <v>0</v>
      </c>
      <c r="W101" s="63">
        <v>0</v>
      </c>
      <c r="X101" s="63">
        <v>0</v>
      </c>
      <c r="Y101" s="63">
        <v>0</v>
      </c>
    </row>
    <row r="102" spans="1:25" ht="27" customHeight="1" x14ac:dyDescent="0.25">
      <c r="B102" s="234"/>
      <c r="C102" s="192" t="s">
        <v>4</v>
      </c>
      <c r="D102" s="62" t="s">
        <v>105</v>
      </c>
      <c r="E102" s="63">
        <v>0</v>
      </c>
      <c r="F102" s="64">
        <v>0</v>
      </c>
      <c r="G102" s="63">
        <v>0</v>
      </c>
      <c r="H102" s="63">
        <v>0</v>
      </c>
      <c r="I102" s="63">
        <v>0</v>
      </c>
      <c r="J102" s="161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162">
        <v>0</v>
      </c>
      <c r="V102" s="162">
        <v>0</v>
      </c>
      <c r="W102" s="64">
        <v>0</v>
      </c>
      <c r="X102" s="63">
        <v>0</v>
      </c>
      <c r="Y102" s="63">
        <v>0</v>
      </c>
    </row>
    <row r="103" spans="1:25" ht="20.399999999999999" x14ac:dyDescent="0.25">
      <c r="B103" s="193"/>
      <c r="C103" s="193"/>
      <c r="D103" s="62" t="s">
        <v>104</v>
      </c>
      <c r="E103" s="63">
        <v>0</v>
      </c>
      <c r="F103" s="64">
        <v>0</v>
      </c>
      <c r="G103" s="63">
        <v>0</v>
      </c>
      <c r="H103" s="63">
        <v>0</v>
      </c>
      <c r="I103" s="63">
        <v>0</v>
      </c>
      <c r="J103" s="161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62">
        <v>0</v>
      </c>
      <c r="V103" s="162">
        <v>0</v>
      </c>
      <c r="W103" s="63">
        <v>0</v>
      </c>
      <c r="X103" s="63">
        <v>0</v>
      </c>
      <c r="Y103" s="63">
        <v>0</v>
      </c>
    </row>
    <row r="104" spans="1:25" ht="23.25" customHeight="1" x14ac:dyDescent="0.25">
      <c r="B104" s="202" t="s">
        <v>114</v>
      </c>
      <c r="C104" s="192" t="s">
        <v>3</v>
      </c>
      <c r="D104" s="62" t="s">
        <v>105</v>
      </c>
      <c r="E104" s="63">
        <v>1</v>
      </c>
      <c r="F104" s="64">
        <v>0</v>
      </c>
      <c r="G104" s="63">
        <v>0</v>
      </c>
      <c r="H104" s="63">
        <v>0</v>
      </c>
      <c r="I104" s="63">
        <v>1</v>
      </c>
      <c r="J104" s="161">
        <v>300</v>
      </c>
      <c r="K104" s="63">
        <v>0</v>
      </c>
      <c r="L104" s="63">
        <v>0</v>
      </c>
      <c r="M104" s="63">
        <v>1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162">
        <v>300</v>
      </c>
      <c r="V104" s="162">
        <v>0</v>
      </c>
      <c r="W104" s="64">
        <v>0</v>
      </c>
      <c r="X104" s="63">
        <v>0</v>
      </c>
      <c r="Y104" s="63">
        <v>1</v>
      </c>
    </row>
    <row r="105" spans="1:25" ht="20.399999999999999" x14ac:dyDescent="0.25">
      <c r="B105" s="234"/>
      <c r="C105" s="193"/>
      <c r="D105" s="62" t="s">
        <v>104</v>
      </c>
      <c r="E105" s="63">
        <v>4</v>
      </c>
      <c r="F105" s="64">
        <v>0</v>
      </c>
      <c r="G105" s="63">
        <v>0</v>
      </c>
      <c r="H105" s="63">
        <v>0</v>
      </c>
      <c r="I105" s="63">
        <v>4</v>
      </c>
      <c r="J105" s="161">
        <v>800</v>
      </c>
      <c r="K105" s="63">
        <v>0</v>
      </c>
      <c r="L105" s="63">
        <v>1</v>
      </c>
      <c r="M105" s="63">
        <v>3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62">
        <v>800</v>
      </c>
      <c r="V105" s="162">
        <v>100</v>
      </c>
      <c r="W105" s="63">
        <v>0</v>
      </c>
      <c r="X105" s="63">
        <v>0</v>
      </c>
      <c r="Y105" s="63">
        <v>4</v>
      </c>
    </row>
    <row r="106" spans="1:25" ht="20.25" customHeight="1" x14ac:dyDescent="0.25">
      <c r="B106" s="234"/>
      <c r="C106" s="192" t="s">
        <v>4</v>
      </c>
      <c r="D106" s="62" t="s">
        <v>105</v>
      </c>
      <c r="E106" s="63">
        <v>0</v>
      </c>
      <c r="F106" s="64">
        <v>0</v>
      </c>
      <c r="G106" s="63">
        <v>0</v>
      </c>
      <c r="H106" s="63">
        <v>0</v>
      </c>
      <c r="I106" s="63">
        <v>0</v>
      </c>
      <c r="J106" s="161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162">
        <v>0</v>
      </c>
      <c r="V106" s="162">
        <v>0</v>
      </c>
      <c r="W106" s="64">
        <v>0</v>
      </c>
      <c r="X106" s="63">
        <v>0</v>
      </c>
      <c r="Y106" s="63">
        <v>0</v>
      </c>
    </row>
    <row r="107" spans="1:25" ht="20.399999999999999" x14ac:dyDescent="0.25">
      <c r="B107" s="193"/>
      <c r="C107" s="193"/>
      <c r="D107" s="62" t="s">
        <v>104</v>
      </c>
      <c r="E107" s="63">
        <v>0</v>
      </c>
      <c r="F107" s="64">
        <v>0</v>
      </c>
      <c r="G107" s="63">
        <v>0</v>
      </c>
      <c r="H107" s="63">
        <v>0</v>
      </c>
      <c r="I107" s="63">
        <v>0</v>
      </c>
      <c r="J107" s="161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62">
        <v>0</v>
      </c>
      <c r="V107" s="162">
        <v>0</v>
      </c>
      <c r="W107" s="63">
        <v>0</v>
      </c>
      <c r="X107" s="63">
        <v>0</v>
      </c>
      <c r="Y107" s="63">
        <v>0</v>
      </c>
    </row>
    <row r="108" spans="1:25" ht="24" customHeight="1" x14ac:dyDescent="0.25">
      <c r="B108" s="81" t="s">
        <v>38</v>
      </c>
      <c r="C108" s="219" t="s">
        <v>68</v>
      </c>
      <c r="D108" s="220"/>
      <c r="E108" s="63">
        <v>7</v>
      </c>
      <c r="F108" s="64"/>
      <c r="G108" s="63">
        <v>5</v>
      </c>
      <c r="H108" s="63">
        <v>0</v>
      </c>
      <c r="I108" s="63">
        <v>2</v>
      </c>
      <c r="J108" s="161">
        <v>22</v>
      </c>
      <c r="K108" s="63">
        <v>0</v>
      </c>
      <c r="L108" s="63">
        <v>2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162">
        <v>22</v>
      </c>
      <c r="V108" s="162">
        <v>22</v>
      </c>
      <c r="W108" s="64">
        <v>0</v>
      </c>
      <c r="X108" s="63">
        <v>1</v>
      </c>
      <c r="Y108" s="63">
        <v>1</v>
      </c>
    </row>
    <row r="109" spans="1:25" ht="21" customHeight="1" x14ac:dyDescent="0.25">
      <c r="B109" s="202" t="s">
        <v>174</v>
      </c>
      <c r="C109" s="192" t="s">
        <v>3</v>
      </c>
      <c r="D109" s="62" t="s">
        <v>105</v>
      </c>
      <c r="E109" s="63">
        <v>0</v>
      </c>
      <c r="F109" s="64">
        <v>0</v>
      </c>
      <c r="G109" s="63">
        <v>0</v>
      </c>
      <c r="H109" s="63">
        <v>0</v>
      </c>
      <c r="I109" s="63">
        <v>0</v>
      </c>
      <c r="J109" s="161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162">
        <v>0</v>
      </c>
      <c r="V109" s="162">
        <v>0</v>
      </c>
      <c r="W109" s="64">
        <v>0</v>
      </c>
      <c r="X109" s="63">
        <v>0</v>
      </c>
      <c r="Y109" s="63">
        <v>0</v>
      </c>
    </row>
    <row r="110" spans="1:25" ht="20.399999999999999" x14ac:dyDescent="0.25">
      <c r="B110" s="234"/>
      <c r="C110" s="193"/>
      <c r="D110" s="62" t="s">
        <v>104</v>
      </c>
      <c r="E110" s="63">
        <v>0</v>
      </c>
      <c r="F110" s="64">
        <v>0</v>
      </c>
      <c r="G110" s="63">
        <v>0</v>
      </c>
      <c r="H110" s="63">
        <v>0</v>
      </c>
      <c r="I110" s="63">
        <v>0</v>
      </c>
      <c r="J110" s="161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162">
        <v>0</v>
      </c>
      <c r="V110" s="162">
        <v>0</v>
      </c>
      <c r="W110" s="64">
        <v>0</v>
      </c>
      <c r="X110" s="63">
        <v>0</v>
      </c>
      <c r="Y110" s="63">
        <v>0</v>
      </c>
    </row>
    <row r="111" spans="1:25" ht="26.25" customHeight="1" x14ac:dyDescent="0.25">
      <c r="B111" s="234"/>
      <c r="C111" s="192" t="s">
        <v>4</v>
      </c>
      <c r="D111" s="62" t="s">
        <v>105</v>
      </c>
      <c r="E111" s="63">
        <v>0</v>
      </c>
      <c r="F111" s="64">
        <v>0</v>
      </c>
      <c r="G111" s="63">
        <v>0</v>
      </c>
      <c r="H111" s="63">
        <v>0</v>
      </c>
      <c r="I111" s="63">
        <v>0</v>
      </c>
      <c r="J111" s="161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162">
        <v>0</v>
      </c>
      <c r="V111" s="162">
        <v>0</v>
      </c>
      <c r="W111" s="64">
        <v>0</v>
      </c>
      <c r="X111" s="63">
        <v>0</v>
      </c>
      <c r="Y111" s="63">
        <v>0</v>
      </c>
    </row>
    <row r="112" spans="1:25" ht="20.399999999999999" x14ac:dyDescent="0.25">
      <c r="B112" s="193"/>
      <c r="C112" s="193"/>
      <c r="D112" s="62" t="s">
        <v>104</v>
      </c>
      <c r="E112" s="63">
        <v>0</v>
      </c>
      <c r="F112" s="64">
        <v>0</v>
      </c>
      <c r="G112" s="63">
        <v>0</v>
      </c>
      <c r="H112" s="63">
        <v>0</v>
      </c>
      <c r="I112" s="63">
        <v>0</v>
      </c>
      <c r="J112" s="161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162">
        <v>0</v>
      </c>
      <c r="V112" s="162">
        <v>0</v>
      </c>
      <c r="W112" s="64">
        <v>0</v>
      </c>
      <c r="X112" s="63">
        <v>0</v>
      </c>
      <c r="Y112" s="63">
        <v>0</v>
      </c>
    </row>
    <row r="113" spans="1:25" ht="16.5" customHeight="1" x14ac:dyDescent="0.25">
      <c r="B113" s="202" t="s">
        <v>175</v>
      </c>
      <c r="C113" s="192" t="s">
        <v>3</v>
      </c>
      <c r="D113" s="62" t="s">
        <v>105</v>
      </c>
      <c r="E113" s="63">
        <v>0</v>
      </c>
      <c r="F113" s="64">
        <v>0</v>
      </c>
      <c r="G113" s="63">
        <v>0</v>
      </c>
      <c r="H113" s="63">
        <v>0</v>
      </c>
      <c r="I113" s="63">
        <v>0</v>
      </c>
      <c r="J113" s="161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162">
        <v>0</v>
      </c>
      <c r="V113" s="162">
        <v>0</v>
      </c>
      <c r="W113" s="64">
        <v>0</v>
      </c>
      <c r="X113" s="63">
        <v>0</v>
      </c>
      <c r="Y113" s="63">
        <v>0</v>
      </c>
    </row>
    <row r="114" spans="1:25" ht="20.399999999999999" x14ac:dyDescent="0.25">
      <c r="B114" s="234"/>
      <c r="C114" s="193"/>
      <c r="D114" s="62" t="s">
        <v>104</v>
      </c>
      <c r="E114" s="63">
        <v>0</v>
      </c>
      <c r="F114" s="64">
        <v>0</v>
      </c>
      <c r="G114" s="63">
        <v>0</v>
      </c>
      <c r="H114" s="63">
        <v>0</v>
      </c>
      <c r="I114" s="63">
        <v>0</v>
      </c>
      <c r="J114" s="161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162">
        <v>0</v>
      </c>
      <c r="V114" s="162">
        <v>0</v>
      </c>
      <c r="W114" s="64">
        <v>0</v>
      </c>
      <c r="X114" s="63">
        <v>0</v>
      </c>
      <c r="Y114" s="63">
        <v>0</v>
      </c>
    </row>
    <row r="115" spans="1:25" ht="21" customHeight="1" x14ac:dyDescent="0.25">
      <c r="B115" s="234"/>
      <c r="C115" s="192" t="s">
        <v>4</v>
      </c>
      <c r="D115" s="62" t="s">
        <v>105</v>
      </c>
      <c r="E115" s="63">
        <v>0</v>
      </c>
      <c r="F115" s="64">
        <v>0</v>
      </c>
      <c r="G115" s="63">
        <v>0</v>
      </c>
      <c r="H115" s="63">
        <v>0</v>
      </c>
      <c r="I115" s="63">
        <v>0</v>
      </c>
      <c r="J115" s="161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62">
        <v>0</v>
      </c>
      <c r="V115" s="162">
        <v>0</v>
      </c>
      <c r="W115" s="64">
        <v>0</v>
      </c>
      <c r="X115" s="63">
        <v>0</v>
      </c>
      <c r="Y115" s="63">
        <v>0</v>
      </c>
    </row>
    <row r="116" spans="1:25" ht="20.399999999999999" x14ac:dyDescent="0.25">
      <c r="B116" s="193"/>
      <c r="C116" s="193"/>
      <c r="D116" s="62" t="s">
        <v>104</v>
      </c>
      <c r="E116" s="63">
        <v>0</v>
      </c>
      <c r="F116" s="64">
        <v>0</v>
      </c>
      <c r="G116" s="63">
        <v>0</v>
      </c>
      <c r="H116" s="63">
        <v>0</v>
      </c>
      <c r="I116" s="63">
        <v>0</v>
      </c>
      <c r="J116" s="161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162">
        <v>0</v>
      </c>
      <c r="V116" s="162">
        <v>0</v>
      </c>
      <c r="W116" s="64">
        <v>0</v>
      </c>
      <c r="X116" s="63">
        <v>0</v>
      </c>
      <c r="Y116" s="63">
        <v>0</v>
      </c>
    </row>
    <row r="117" spans="1:25" ht="44.25" customHeight="1" x14ac:dyDescent="0.25">
      <c r="A117" s="55"/>
      <c r="B117" s="60" t="s">
        <v>81</v>
      </c>
      <c r="C117" s="184" t="s">
        <v>7</v>
      </c>
      <c r="D117" s="185"/>
      <c r="E117" s="59">
        <f>IF((E118+E119)=G117+I117,(G117+I117),"`ОШ!`")</f>
        <v>0</v>
      </c>
      <c r="F117" s="59">
        <f>F118+F119</f>
        <v>0</v>
      </c>
      <c r="G117" s="59">
        <f>G118+G119</f>
        <v>0</v>
      </c>
      <c r="H117" s="59">
        <f>H118+H119</f>
        <v>0</v>
      </c>
      <c r="I117" s="59">
        <f>IF((I118+I119)=SUM(L117:N117),SUM(L117:N117),"`ОШ!`")</f>
        <v>0</v>
      </c>
      <c r="J117" s="160">
        <f t="shared" ref="J117:V117" si="14">J118+J119</f>
        <v>0</v>
      </c>
      <c r="K117" s="59">
        <f t="shared" si="14"/>
        <v>0</v>
      </c>
      <c r="L117" s="59">
        <f t="shared" si="14"/>
        <v>0</v>
      </c>
      <c r="M117" s="59">
        <f t="shared" si="14"/>
        <v>0</v>
      </c>
      <c r="N117" s="59">
        <f t="shared" si="14"/>
        <v>0</v>
      </c>
      <c r="O117" s="59">
        <f t="shared" si="14"/>
        <v>0</v>
      </c>
      <c r="P117" s="59">
        <f t="shared" si="14"/>
        <v>0</v>
      </c>
      <c r="Q117" s="59">
        <f t="shared" si="14"/>
        <v>0</v>
      </c>
      <c r="R117" s="59">
        <f t="shared" si="14"/>
        <v>0</v>
      </c>
      <c r="S117" s="59">
        <f t="shared" si="14"/>
        <v>0</v>
      </c>
      <c r="T117" s="59">
        <f t="shared" si="14"/>
        <v>0</v>
      </c>
      <c r="U117" s="59">
        <f t="shared" si="14"/>
        <v>0</v>
      </c>
      <c r="V117" s="59">
        <f t="shared" si="14"/>
        <v>0</v>
      </c>
      <c r="W117" s="59" t="s">
        <v>36</v>
      </c>
      <c r="X117" s="59">
        <f>X118+X119</f>
        <v>0</v>
      </c>
      <c r="Y117" s="59">
        <f>Y118+Y119</f>
        <v>0</v>
      </c>
    </row>
    <row r="118" spans="1:25" s="45" customFormat="1" ht="24" customHeight="1" x14ac:dyDescent="0.25">
      <c r="B118" s="190" t="s">
        <v>81</v>
      </c>
      <c r="C118" s="192" t="s">
        <v>3</v>
      </c>
      <c r="D118" s="62" t="s">
        <v>105</v>
      </c>
      <c r="E118" s="63"/>
      <c r="F118" s="63"/>
      <c r="G118" s="63"/>
      <c r="H118" s="63"/>
      <c r="I118" s="63"/>
      <c r="J118" s="161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5"/>
      <c r="V118" s="65"/>
      <c r="W118" s="64"/>
      <c r="X118" s="63"/>
      <c r="Y118" s="63"/>
    </row>
    <row r="119" spans="1:25" s="45" customFormat="1" ht="19.95" customHeight="1" x14ac:dyDescent="0.25">
      <c r="B119" s="191"/>
      <c r="C119" s="193"/>
      <c r="D119" s="62" t="s">
        <v>104</v>
      </c>
      <c r="E119" s="63"/>
      <c r="F119" s="63"/>
      <c r="G119" s="63"/>
      <c r="H119" s="63"/>
      <c r="I119" s="63"/>
      <c r="J119" s="161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5"/>
      <c r="V119" s="65"/>
      <c r="W119" s="64"/>
      <c r="X119" s="63"/>
      <c r="Y119" s="63"/>
    </row>
    <row r="120" spans="1:25" s="45" customFormat="1" ht="36" customHeight="1" x14ac:dyDescent="0.25">
      <c r="A120" s="55"/>
      <c r="B120" s="155" t="s">
        <v>115</v>
      </c>
      <c r="C120" s="248" t="s">
        <v>132</v>
      </c>
      <c r="D120" s="249"/>
      <c r="E120" s="129">
        <f>G120+I120</f>
        <v>0</v>
      </c>
      <c r="F120" s="59" t="s">
        <v>36</v>
      </c>
      <c r="G120" s="129"/>
      <c r="H120" s="129"/>
      <c r="I120" s="129">
        <f>L120+M120+N120</f>
        <v>0</v>
      </c>
      <c r="J120" s="167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30"/>
      <c r="V120" s="130"/>
      <c r="W120" s="59" t="s">
        <v>36</v>
      </c>
      <c r="X120" s="129"/>
      <c r="Y120" s="129"/>
    </row>
    <row r="121" spans="1:25" s="45" customFormat="1" ht="30.6" customHeight="1" thickBot="1" x14ac:dyDescent="0.3">
      <c r="A121" s="132"/>
      <c r="B121" s="133" t="s">
        <v>10</v>
      </c>
      <c r="C121" s="134" t="s">
        <v>68</v>
      </c>
      <c r="D121" s="135"/>
      <c r="E121" s="129">
        <v>2</v>
      </c>
      <c r="F121" s="129"/>
      <c r="G121" s="129">
        <v>0</v>
      </c>
      <c r="H121" s="129">
        <v>0</v>
      </c>
      <c r="I121" s="129">
        <v>2</v>
      </c>
      <c r="J121" s="167">
        <v>4</v>
      </c>
      <c r="K121" s="129">
        <v>0</v>
      </c>
      <c r="L121" s="129">
        <v>2</v>
      </c>
      <c r="M121" s="129">
        <v>0</v>
      </c>
      <c r="N121" s="129">
        <v>0</v>
      </c>
      <c r="O121" s="129">
        <v>0</v>
      </c>
      <c r="P121" s="129">
        <v>0</v>
      </c>
      <c r="Q121" s="129">
        <v>0</v>
      </c>
      <c r="R121" s="129">
        <v>0</v>
      </c>
      <c r="S121" s="129">
        <v>0</v>
      </c>
      <c r="T121" s="129">
        <v>0</v>
      </c>
      <c r="U121" s="160">
        <v>4</v>
      </c>
      <c r="V121" s="160">
        <v>4</v>
      </c>
      <c r="W121" s="129">
        <v>0</v>
      </c>
      <c r="X121" s="129">
        <v>2</v>
      </c>
      <c r="Y121" s="129">
        <v>0</v>
      </c>
    </row>
    <row r="122" spans="1:25" s="45" customFormat="1" ht="30" customHeight="1" x14ac:dyDescent="0.25">
      <c r="A122" s="131"/>
      <c r="B122" s="136" t="s">
        <v>83</v>
      </c>
      <c r="C122" s="250" t="s">
        <v>7</v>
      </c>
      <c r="D122" s="251"/>
      <c r="E122" s="82">
        <f>IF((SUM(E123:E130)=G122+I122),(G122+I122),"`ОШ!`")</f>
        <v>3</v>
      </c>
      <c r="F122" s="82">
        <f>SUM(F123:F130)</f>
        <v>3</v>
      </c>
      <c r="G122" s="82">
        <f>SUM(G123:G130)</f>
        <v>1</v>
      </c>
      <c r="H122" s="82">
        <f>SUM(H123:H130)</f>
        <v>0</v>
      </c>
      <c r="I122" s="82">
        <f>IF((SUM(I123:I130)=SUM(L122:N122)),SUM(L122:N122),"`ОШ!`")</f>
        <v>2</v>
      </c>
      <c r="J122" s="168">
        <f>SUM(J123:J130)</f>
        <v>400</v>
      </c>
      <c r="K122" s="82">
        <f t="shared" ref="K122:Y122" si="15">SUM(K123:K130)</f>
        <v>0</v>
      </c>
      <c r="L122" s="82">
        <f t="shared" si="15"/>
        <v>0</v>
      </c>
      <c r="M122" s="82">
        <f t="shared" si="15"/>
        <v>1</v>
      </c>
      <c r="N122" s="82">
        <f t="shared" si="15"/>
        <v>1</v>
      </c>
      <c r="O122" s="82">
        <f t="shared" si="15"/>
        <v>0</v>
      </c>
      <c r="P122" s="82">
        <f t="shared" si="15"/>
        <v>1</v>
      </c>
      <c r="Q122" s="82">
        <f t="shared" si="15"/>
        <v>0</v>
      </c>
      <c r="R122" s="82">
        <f t="shared" si="15"/>
        <v>0</v>
      </c>
      <c r="S122" s="82">
        <f t="shared" si="15"/>
        <v>0</v>
      </c>
      <c r="T122" s="82">
        <f t="shared" si="15"/>
        <v>0</v>
      </c>
      <c r="U122" s="160">
        <f t="shared" si="15"/>
        <v>400</v>
      </c>
      <c r="V122" s="160">
        <f t="shared" si="15"/>
        <v>0</v>
      </c>
      <c r="W122" s="82">
        <f t="shared" si="15"/>
        <v>0</v>
      </c>
      <c r="X122" s="82">
        <f t="shared" si="15"/>
        <v>0</v>
      </c>
      <c r="Y122" s="82">
        <f t="shared" si="15"/>
        <v>2</v>
      </c>
    </row>
    <row r="123" spans="1:25" s="45" customFormat="1" ht="20.25" customHeight="1" x14ac:dyDescent="0.25">
      <c r="A123" s="83"/>
      <c r="B123" s="210" t="s">
        <v>83</v>
      </c>
      <c r="C123" s="213" t="s">
        <v>3</v>
      </c>
      <c r="D123" s="84" t="s">
        <v>105</v>
      </c>
      <c r="E123" s="85">
        <v>2</v>
      </c>
      <c r="F123" s="85">
        <v>2</v>
      </c>
      <c r="G123" s="85">
        <v>1</v>
      </c>
      <c r="H123" s="85">
        <v>0</v>
      </c>
      <c r="I123" s="85">
        <v>1</v>
      </c>
      <c r="J123" s="169">
        <v>200</v>
      </c>
      <c r="K123" s="85">
        <v>0</v>
      </c>
      <c r="L123" s="85">
        <v>0</v>
      </c>
      <c r="M123" s="85">
        <v>0</v>
      </c>
      <c r="N123" s="85">
        <v>1</v>
      </c>
      <c r="O123" s="85">
        <v>0</v>
      </c>
      <c r="P123" s="85">
        <v>0</v>
      </c>
      <c r="Q123" s="85">
        <v>0</v>
      </c>
      <c r="R123" s="85">
        <v>0</v>
      </c>
      <c r="S123" s="85">
        <v>0</v>
      </c>
      <c r="T123" s="85">
        <v>0</v>
      </c>
      <c r="U123" s="162">
        <v>200</v>
      </c>
      <c r="V123" s="162">
        <v>0</v>
      </c>
      <c r="W123" s="85">
        <v>0</v>
      </c>
      <c r="X123" s="85">
        <v>0</v>
      </c>
      <c r="Y123" s="86">
        <v>1</v>
      </c>
    </row>
    <row r="124" spans="1:25" s="45" customFormat="1" ht="20.399999999999999" x14ac:dyDescent="0.25">
      <c r="A124" s="83"/>
      <c r="B124" s="211"/>
      <c r="C124" s="214"/>
      <c r="D124" s="62" t="s">
        <v>104</v>
      </c>
      <c r="E124" s="63">
        <v>1</v>
      </c>
      <c r="F124" s="63">
        <v>1</v>
      </c>
      <c r="G124" s="63">
        <v>0</v>
      </c>
      <c r="H124" s="63">
        <v>0</v>
      </c>
      <c r="I124" s="63">
        <v>1</v>
      </c>
      <c r="J124" s="161">
        <v>200</v>
      </c>
      <c r="K124" s="63">
        <v>0</v>
      </c>
      <c r="L124" s="63">
        <v>0</v>
      </c>
      <c r="M124" s="63">
        <v>1</v>
      </c>
      <c r="N124" s="63">
        <v>0</v>
      </c>
      <c r="O124" s="63">
        <v>0</v>
      </c>
      <c r="P124" s="63">
        <v>1</v>
      </c>
      <c r="Q124" s="63">
        <v>0</v>
      </c>
      <c r="R124" s="63">
        <v>0</v>
      </c>
      <c r="S124" s="63">
        <v>0</v>
      </c>
      <c r="T124" s="63">
        <v>0</v>
      </c>
      <c r="U124" s="162">
        <v>200</v>
      </c>
      <c r="V124" s="162">
        <v>0</v>
      </c>
      <c r="W124" s="63">
        <v>0</v>
      </c>
      <c r="X124" s="63">
        <v>0</v>
      </c>
      <c r="Y124" s="87">
        <v>1</v>
      </c>
    </row>
    <row r="125" spans="1:25" s="45" customFormat="1" ht="27.75" customHeight="1" x14ac:dyDescent="0.25">
      <c r="A125" s="83"/>
      <c r="B125" s="211"/>
      <c r="C125" s="215" t="s">
        <v>4</v>
      </c>
      <c r="D125" s="62" t="s">
        <v>105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161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62">
        <v>0</v>
      </c>
      <c r="V125" s="162">
        <v>0</v>
      </c>
      <c r="W125" s="63">
        <v>0</v>
      </c>
      <c r="X125" s="63">
        <v>0</v>
      </c>
      <c r="Y125" s="87">
        <v>0</v>
      </c>
    </row>
    <row r="126" spans="1:25" s="45" customFormat="1" ht="20.399999999999999" x14ac:dyDescent="0.25">
      <c r="A126" s="83"/>
      <c r="B126" s="211"/>
      <c r="C126" s="214"/>
      <c r="D126" s="62" t="s">
        <v>104</v>
      </c>
      <c r="E126" s="63">
        <v>0</v>
      </c>
      <c r="F126" s="63">
        <v>0</v>
      </c>
      <c r="G126" s="63">
        <v>0</v>
      </c>
      <c r="H126" s="63">
        <v>0</v>
      </c>
      <c r="I126" s="63">
        <v>0</v>
      </c>
      <c r="J126" s="161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162">
        <v>0</v>
      </c>
      <c r="V126" s="162">
        <v>0</v>
      </c>
      <c r="W126" s="63">
        <v>0</v>
      </c>
      <c r="X126" s="63">
        <v>0</v>
      </c>
      <c r="Y126" s="87">
        <v>0</v>
      </c>
    </row>
    <row r="127" spans="1:25" s="45" customFormat="1" x14ac:dyDescent="0.25">
      <c r="A127" s="83"/>
      <c r="B127" s="211"/>
      <c r="C127" s="88" t="s">
        <v>42</v>
      </c>
      <c r="D127" s="89"/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17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0</v>
      </c>
      <c r="Q127" s="90">
        <v>0</v>
      </c>
      <c r="R127" s="90">
        <v>0</v>
      </c>
      <c r="S127" s="90">
        <v>0</v>
      </c>
      <c r="T127" s="90">
        <v>0</v>
      </c>
      <c r="U127" s="162">
        <v>0</v>
      </c>
      <c r="V127" s="162">
        <v>0</v>
      </c>
      <c r="W127" s="90">
        <v>0</v>
      </c>
      <c r="X127" s="90">
        <v>0</v>
      </c>
      <c r="Y127" s="91">
        <v>0</v>
      </c>
    </row>
    <row r="128" spans="1:25" s="45" customFormat="1" x14ac:dyDescent="0.25">
      <c r="A128" s="83"/>
      <c r="B128" s="211"/>
      <c r="C128" s="92" t="s">
        <v>68</v>
      </c>
      <c r="D128" s="72"/>
      <c r="E128" s="63">
        <v>0</v>
      </c>
      <c r="F128" s="63">
        <v>0</v>
      </c>
      <c r="G128" s="63">
        <v>0</v>
      </c>
      <c r="H128" s="63">
        <v>0</v>
      </c>
      <c r="I128" s="63">
        <v>0</v>
      </c>
      <c r="J128" s="161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162">
        <v>0</v>
      </c>
      <c r="V128" s="162">
        <v>0</v>
      </c>
      <c r="W128" s="63">
        <v>0</v>
      </c>
      <c r="X128" s="63">
        <v>0</v>
      </c>
      <c r="Y128" s="87">
        <v>0</v>
      </c>
    </row>
    <row r="129" spans="1:28" s="45" customFormat="1" ht="20.399999999999999" x14ac:dyDescent="0.25">
      <c r="A129" s="83"/>
      <c r="B129" s="211"/>
      <c r="C129" s="88" t="s">
        <v>67</v>
      </c>
      <c r="D129" s="89"/>
      <c r="E129" s="90">
        <v>0</v>
      </c>
      <c r="F129" s="90">
        <v>0</v>
      </c>
      <c r="G129" s="90">
        <v>0</v>
      </c>
      <c r="H129" s="90">
        <v>0</v>
      </c>
      <c r="I129" s="90">
        <v>0</v>
      </c>
      <c r="J129" s="170">
        <v>0</v>
      </c>
      <c r="K129" s="90">
        <v>0</v>
      </c>
      <c r="L129" s="90">
        <v>0</v>
      </c>
      <c r="M129" s="90">
        <v>0</v>
      </c>
      <c r="N129" s="90">
        <v>0</v>
      </c>
      <c r="O129" s="90">
        <v>0</v>
      </c>
      <c r="P129" s="90">
        <v>0</v>
      </c>
      <c r="Q129" s="90">
        <v>0</v>
      </c>
      <c r="R129" s="90">
        <v>0</v>
      </c>
      <c r="S129" s="90">
        <v>0</v>
      </c>
      <c r="T129" s="90">
        <v>0</v>
      </c>
      <c r="U129" s="162">
        <v>0</v>
      </c>
      <c r="V129" s="162">
        <v>0</v>
      </c>
      <c r="W129" s="90">
        <v>0</v>
      </c>
      <c r="X129" s="90">
        <v>0</v>
      </c>
      <c r="Y129" s="91">
        <v>0</v>
      </c>
    </row>
    <row r="130" spans="1:28" s="45" customFormat="1" ht="13.2" customHeight="1" x14ac:dyDescent="0.25">
      <c r="A130" s="32"/>
      <c r="B130" s="212"/>
      <c r="C130" s="216" t="s">
        <v>116</v>
      </c>
      <c r="D130" s="217"/>
      <c r="E130" s="93">
        <v>0</v>
      </c>
      <c r="F130" s="93">
        <v>0</v>
      </c>
      <c r="G130" s="93">
        <v>0</v>
      </c>
      <c r="H130" s="93">
        <v>0</v>
      </c>
      <c r="I130" s="93">
        <v>0</v>
      </c>
      <c r="J130" s="171">
        <v>0</v>
      </c>
      <c r="K130" s="93">
        <v>0</v>
      </c>
      <c r="L130" s="93">
        <v>0</v>
      </c>
      <c r="M130" s="93">
        <v>0</v>
      </c>
      <c r="N130" s="93">
        <v>0</v>
      </c>
      <c r="O130" s="93">
        <v>0</v>
      </c>
      <c r="P130" s="93">
        <v>0</v>
      </c>
      <c r="Q130" s="93">
        <v>0</v>
      </c>
      <c r="R130" s="93">
        <v>0</v>
      </c>
      <c r="S130" s="93">
        <v>0</v>
      </c>
      <c r="T130" s="93">
        <v>0</v>
      </c>
      <c r="U130" s="162">
        <v>0</v>
      </c>
      <c r="V130" s="162">
        <v>0</v>
      </c>
      <c r="W130" s="93">
        <v>0</v>
      </c>
      <c r="X130" s="93">
        <v>0</v>
      </c>
      <c r="Y130" s="93">
        <v>0</v>
      </c>
    </row>
    <row r="131" spans="1:28" s="45" customFormat="1" x14ac:dyDescent="0.25">
      <c r="A131" s="44"/>
      <c r="B131" s="94"/>
      <c r="C131" s="95"/>
      <c r="D131" s="95"/>
      <c r="E131" s="96"/>
      <c r="F131" s="96"/>
      <c r="G131" s="96"/>
      <c r="H131" s="96"/>
      <c r="I131" s="96"/>
      <c r="J131" s="97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7"/>
      <c r="V131" s="97"/>
      <c r="W131" s="96"/>
      <c r="X131" s="96"/>
      <c r="Y131" s="96"/>
    </row>
    <row r="132" spans="1:28" s="45" customFormat="1" x14ac:dyDescent="0.25">
      <c r="A132" s="44"/>
      <c r="B132" s="94"/>
      <c r="C132" s="95"/>
      <c r="D132" s="95"/>
      <c r="E132" s="96"/>
      <c r="F132" s="96"/>
      <c r="G132" s="96"/>
      <c r="H132" s="96"/>
      <c r="I132" s="96"/>
      <c r="J132" s="97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7"/>
      <c r="V132" s="97"/>
      <c r="W132" s="96"/>
      <c r="X132" s="96"/>
      <c r="Y132" s="96"/>
      <c r="Z132" s="98" t="s">
        <v>5</v>
      </c>
    </row>
    <row r="133" spans="1:28" s="44" customFormat="1" ht="13.95" customHeight="1" thickBot="1" x14ac:dyDescent="0.3">
      <c r="A133" s="221" t="s">
        <v>118</v>
      </c>
      <c r="B133" s="221"/>
      <c r="C133" s="221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</row>
    <row r="134" spans="1:28" s="44" customFormat="1" ht="13.2" customHeight="1" x14ac:dyDescent="0.25">
      <c r="A134" s="222" t="s">
        <v>30</v>
      </c>
      <c r="B134" s="223"/>
      <c r="C134" s="223"/>
      <c r="D134" s="224"/>
      <c r="E134" s="99" t="s">
        <v>86</v>
      </c>
      <c r="F134" s="99" t="s">
        <v>87</v>
      </c>
      <c r="G134" s="99" t="s">
        <v>88</v>
      </c>
      <c r="H134" s="99"/>
      <c r="I134" s="99" t="s">
        <v>89</v>
      </c>
      <c r="J134" s="99" t="s">
        <v>90</v>
      </c>
      <c r="K134" s="99" t="s">
        <v>91</v>
      </c>
      <c r="L134" s="99" t="s">
        <v>92</v>
      </c>
      <c r="M134" s="99" t="s">
        <v>93</v>
      </c>
      <c r="N134" s="99" t="s">
        <v>94</v>
      </c>
      <c r="O134" s="99" t="s">
        <v>95</v>
      </c>
      <c r="P134" s="99"/>
      <c r="Q134" s="99" t="s">
        <v>96</v>
      </c>
      <c r="R134" s="99"/>
      <c r="S134" s="99"/>
      <c r="T134" s="99"/>
      <c r="U134" s="99" t="s">
        <v>97</v>
      </c>
      <c r="V134" s="99" t="s">
        <v>98</v>
      </c>
      <c r="W134" s="99" t="s">
        <v>99</v>
      </c>
      <c r="X134" s="99" t="s">
        <v>100</v>
      </c>
      <c r="Y134" s="99" t="s">
        <v>101</v>
      </c>
      <c r="Z134" s="205" t="s">
        <v>171</v>
      </c>
      <c r="AA134" s="206"/>
      <c r="AB134" s="206"/>
    </row>
    <row r="135" spans="1:28" s="44" customFormat="1" ht="29.25" customHeight="1" thickBot="1" x14ac:dyDescent="0.3">
      <c r="A135" s="207" t="s">
        <v>128</v>
      </c>
      <c r="B135" s="208"/>
      <c r="C135" s="208"/>
      <c r="D135" s="209"/>
      <c r="E135" s="146">
        <v>94</v>
      </c>
      <c r="F135" s="100">
        <v>38</v>
      </c>
      <c r="G135" s="100">
        <v>35</v>
      </c>
      <c r="H135" s="100">
        <v>14</v>
      </c>
      <c r="I135" s="146">
        <v>59</v>
      </c>
      <c r="J135" s="101">
        <v>916</v>
      </c>
      <c r="K135" s="100">
        <v>9</v>
      </c>
      <c r="L135" s="100">
        <v>36</v>
      </c>
      <c r="M135" s="100">
        <v>22</v>
      </c>
      <c r="N135" s="100">
        <v>1</v>
      </c>
      <c r="O135" s="100">
        <v>2</v>
      </c>
      <c r="P135" s="100">
        <v>9</v>
      </c>
      <c r="Q135" s="100">
        <v>2</v>
      </c>
      <c r="R135" s="100">
        <v>1</v>
      </c>
      <c r="S135" s="100">
        <v>0</v>
      </c>
      <c r="T135" s="100">
        <v>5</v>
      </c>
      <c r="U135" s="160">
        <v>821</v>
      </c>
      <c r="V135" s="160">
        <v>575.9</v>
      </c>
      <c r="W135" s="100" t="e">
        <v>#VALUE!</v>
      </c>
      <c r="X135" s="100">
        <v>65</v>
      </c>
      <c r="Y135" s="100" t="e">
        <v>#VALUE!</v>
      </c>
      <c r="Z135" s="205"/>
      <c r="AA135" s="206"/>
      <c r="AB135" s="206"/>
    </row>
    <row r="136" spans="1:28" s="44" customFormat="1" x14ac:dyDescent="0.25">
      <c r="B136" s="102"/>
      <c r="C136" s="95"/>
      <c r="D136" s="102"/>
      <c r="E136" s="96"/>
      <c r="F136" s="96"/>
      <c r="G136" s="96"/>
      <c r="H136" s="96"/>
      <c r="I136" s="96"/>
      <c r="J136" s="97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7"/>
      <c r="V136" s="97"/>
      <c r="W136" s="96"/>
      <c r="X136" s="96"/>
      <c r="Y136" s="96"/>
    </row>
    <row r="137" spans="1:28" s="44" customFormat="1" x14ac:dyDescent="0.25">
      <c r="B137" s="102"/>
      <c r="C137" s="95"/>
      <c r="D137" s="102"/>
      <c r="E137" s="96"/>
      <c r="F137" s="96"/>
      <c r="G137" s="96"/>
      <c r="H137" s="96"/>
      <c r="I137" s="96"/>
      <c r="J137" s="97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7"/>
      <c r="V137" s="97"/>
      <c r="W137" s="96"/>
      <c r="X137" s="96"/>
      <c r="Y137" s="96"/>
    </row>
    <row r="138" spans="1:28" s="44" customFormat="1" ht="13.95" customHeight="1" thickBot="1" x14ac:dyDescent="0.3">
      <c r="A138" s="221" t="s">
        <v>145</v>
      </c>
      <c r="B138" s="221"/>
      <c r="C138" s="221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06" t="s">
        <v>172</v>
      </c>
      <c r="AA138" s="206"/>
    </row>
    <row r="139" spans="1:28" s="44" customFormat="1" ht="13.8" x14ac:dyDescent="0.25">
      <c r="A139" s="225" t="s">
        <v>146</v>
      </c>
      <c r="B139" s="226"/>
      <c r="C139" s="226"/>
      <c r="D139" s="227"/>
      <c r="E139" s="99" t="s">
        <v>86</v>
      </c>
      <c r="F139" s="99" t="s">
        <v>87</v>
      </c>
      <c r="G139" s="99" t="s">
        <v>88</v>
      </c>
      <c r="H139" s="99"/>
      <c r="I139" s="99" t="s">
        <v>89</v>
      </c>
      <c r="J139" s="99" t="s">
        <v>90</v>
      </c>
      <c r="K139" s="99" t="s">
        <v>91</v>
      </c>
      <c r="L139" s="99" t="s">
        <v>92</v>
      </c>
      <c r="M139" s="99" t="s">
        <v>93</v>
      </c>
      <c r="N139" s="99" t="s">
        <v>94</v>
      </c>
      <c r="O139" s="99" t="s">
        <v>95</v>
      </c>
      <c r="P139" s="99"/>
      <c r="Q139" s="99" t="s">
        <v>96</v>
      </c>
      <c r="R139" s="99"/>
      <c r="S139" s="99"/>
      <c r="T139" s="99"/>
      <c r="U139" s="99" t="s">
        <v>97</v>
      </c>
      <c r="V139" s="99" t="s">
        <v>98</v>
      </c>
      <c r="W139" s="99" t="s">
        <v>99</v>
      </c>
      <c r="X139" s="99" t="s">
        <v>100</v>
      </c>
      <c r="Y139" s="99" t="s">
        <v>101</v>
      </c>
      <c r="Z139" s="206"/>
      <c r="AA139" s="206"/>
    </row>
    <row r="140" spans="1:28" s="44" customFormat="1" x14ac:dyDescent="0.25">
      <c r="A140" s="228" t="s">
        <v>147</v>
      </c>
      <c r="B140" s="229"/>
      <c r="C140" s="229"/>
      <c r="D140" s="230"/>
      <c r="E140" s="147">
        <v>40</v>
      </c>
      <c r="F140" s="103">
        <v>0</v>
      </c>
      <c r="G140" s="103">
        <v>9</v>
      </c>
      <c r="H140" s="103">
        <v>8</v>
      </c>
      <c r="I140" s="147">
        <v>31</v>
      </c>
      <c r="J140" s="165">
        <v>3834.8969999999999</v>
      </c>
      <c r="K140" s="103">
        <v>16</v>
      </c>
      <c r="L140" s="103">
        <v>22</v>
      </c>
      <c r="M140" s="103">
        <v>6</v>
      </c>
      <c r="N140" s="103">
        <v>3</v>
      </c>
      <c r="O140" s="103">
        <v>7</v>
      </c>
      <c r="P140" s="103">
        <v>7</v>
      </c>
      <c r="Q140" s="103">
        <v>0</v>
      </c>
      <c r="R140" s="103">
        <v>2</v>
      </c>
      <c r="S140" s="103">
        <v>0</v>
      </c>
      <c r="T140" s="103">
        <v>3</v>
      </c>
      <c r="U140" s="160">
        <v>2635.0010000000002</v>
      </c>
      <c r="V140" s="160">
        <v>5574.5945400000001</v>
      </c>
      <c r="W140" s="104">
        <v>0</v>
      </c>
      <c r="X140" s="103">
        <v>18</v>
      </c>
      <c r="Y140" s="103">
        <v>18</v>
      </c>
      <c r="Z140" s="206"/>
      <c r="AA140" s="206"/>
    </row>
    <row r="141" spans="1:28" s="44" customFormat="1" ht="13.8" thickBot="1" x14ac:dyDescent="0.3">
      <c r="A141" s="231" t="s">
        <v>148</v>
      </c>
      <c r="B141" s="232"/>
      <c r="C141" s="232"/>
      <c r="D141" s="233"/>
      <c r="E141" s="148">
        <v>47</v>
      </c>
      <c r="F141" s="105">
        <v>1</v>
      </c>
      <c r="G141" s="105">
        <v>8</v>
      </c>
      <c r="H141" s="105">
        <v>5</v>
      </c>
      <c r="I141" s="148">
        <v>39</v>
      </c>
      <c r="J141" s="166">
        <v>22280.826999999997</v>
      </c>
      <c r="K141" s="105">
        <v>4</v>
      </c>
      <c r="L141" s="105">
        <v>20</v>
      </c>
      <c r="M141" s="105">
        <v>15</v>
      </c>
      <c r="N141" s="105">
        <v>4</v>
      </c>
      <c r="O141" s="105">
        <v>2</v>
      </c>
      <c r="P141" s="105">
        <v>11</v>
      </c>
      <c r="Q141" s="105">
        <v>1</v>
      </c>
      <c r="R141" s="105">
        <v>0</v>
      </c>
      <c r="S141" s="105">
        <v>0</v>
      </c>
      <c r="T141" s="105">
        <v>3</v>
      </c>
      <c r="U141" s="160">
        <v>10340.644999999999</v>
      </c>
      <c r="V141" s="160">
        <v>3757.7931500000004</v>
      </c>
      <c r="W141" s="106">
        <v>0</v>
      </c>
      <c r="X141" s="105">
        <v>17</v>
      </c>
      <c r="Y141" s="105">
        <v>16</v>
      </c>
      <c r="Z141" s="206"/>
      <c r="AA141" s="206"/>
    </row>
    <row r="142" spans="1:28" s="44" customFormat="1" ht="15.6" x14ac:dyDescent="0.25">
      <c r="B142" s="102"/>
      <c r="C142" s="95"/>
      <c r="D142" s="102"/>
      <c r="E142" s="158">
        <f>SUM(E140:E141)</f>
        <v>87</v>
      </c>
      <c r="F142" s="158">
        <f t="shared" ref="F142:Y142" si="16">SUM(F140:F141)</f>
        <v>1</v>
      </c>
      <c r="G142" s="158">
        <f t="shared" si="16"/>
        <v>17</v>
      </c>
      <c r="H142" s="158">
        <f t="shared" si="16"/>
        <v>13</v>
      </c>
      <c r="I142" s="158">
        <f t="shared" si="16"/>
        <v>70</v>
      </c>
      <c r="J142" s="158">
        <f t="shared" si="16"/>
        <v>26115.723999999998</v>
      </c>
      <c r="K142" s="158">
        <f t="shared" si="16"/>
        <v>20</v>
      </c>
      <c r="L142" s="158">
        <f t="shared" si="16"/>
        <v>42</v>
      </c>
      <c r="M142" s="158">
        <f t="shared" si="16"/>
        <v>21</v>
      </c>
      <c r="N142" s="158">
        <f t="shared" si="16"/>
        <v>7</v>
      </c>
      <c r="O142" s="158">
        <f t="shared" si="16"/>
        <v>9</v>
      </c>
      <c r="P142" s="158">
        <f t="shared" si="16"/>
        <v>18</v>
      </c>
      <c r="Q142" s="158">
        <f t="shared" si="16"/>
        <v>1</v>
      </c>
      <c r="R142" s="158">
        <f t="shared" si="16"/>
        <v>2</v>
      </c>
      <c r="S142" s="158">
        <f t="shared" si="16"/>
        <v>0</v>
      </c>
      <c r="T142" s="158">
        <f t="shared" si="16"/>
        <v>6</v>
      </c>
      <c r="U142" s="158">
        <f t="shared" si="16"/>
        <v>12975.645999999999</v>
      </c>
      <c r="V142" s="158">
        <f t="shared" si="16"/>
        <v>9332.3876899999996</v>
      </c>
      <c r="W142" s="158">
        <f t="shared" si="16"/>
        <v>0</v>
      </c>
      <c r="X142" s="158">
        <f t="shared" si="16"/>
        <v>35</v>
      </c>
      <c r="Y142" s="158">
        <f t="shared" si="16"/>
        <v>34</v>
      </c>
    </row>
    <row r="143" spans="1:28" s="44" customFormat="1" x14ac:dyDescent="0.25">
      <c r="B143" s="102"/>
      <c r="C143" s="95"/>
      <c r="D143" s="102"/>
      <c r="E143" s="96"/>
      <c r="F143" s="96"/>
      <c r="G143" s="96"/>
      <c r="H143" s="96"/>
      <c r="I143" s="96"/>
      <c r="J143" s="97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7"/>
      <c r="V143" s="97"/>
      <c r="W143" s="96"/>
      <c r="X143" s="96"/>
      <c r="Y143" s="96"/>
    </row>
    <row r="144" spans="1:28" s="44" customFormat="1" x14ac:dyDescent="0.25">
      <c r="B144" s="102"/>
      <c r="C144" s="95"/>
      <c r="D144" s="102" t="s">
        <v>5</v>
      </c>
      <c r="E144" s="96">
        <v>87</v>
      </c>
      <c r="F144" s="96">
        <v>1</v>
      </c>
      <c r="G144" s="96">
        <v>17</v>
      </c>
      <c r="H144" s="96">
        <v>13</v>
      </c>
      <c r="I144" s="96">
        <v>70</v>
      </c>
      <c r="J144" s="97">
        <v>26115.723999999998</v>
      </c>
      <c r="K144" s="96">
        <v>20</v>
      </c>
      <c r="L144" s="96">
        <v>42</v>
      </c>
      <c r="M144" s="96">
        <v>21</v>
      </c>
      <c r="N144" s="96">
        <v>7</v>
      </c>
      <c r="O144" s="96">
        <v>9</v>
      </c>
      <c r="P144" s="96">
        <v>18</v>
      </c>
      <c r="Q144" s="96">
        <v>1</v>
      </c>
      <c r="R144" s="96">
        <v>2</v>
      </c>
      <c r="S144" s="96">
        <v>0</v>
      </c>
      <c r="T144" s="96">
        <v>6</v>
      </c>
      <c r="U144" s="97">
        <v>12975.645999999999</v>
      </c>
      <c r="V144" s="97">
        <v>9332.3876899999996</v>
      </c>
      <c r="W144" s="96" t="s">
        <v>36</v>
      </c>
      <c r="X144" s="96">
        <v>34</v>
      </c>
      <c r="Y144" s="96">
        <v>35</v>
      </c>
    </row>
    <row r="145" spans="1:28" s="44" customFormat="1" ht="34.200000000000003" customHeight="1" thickBot="1" x14ac:dyDescent="0.3">
      <c r="A145" s="221" t="s">
        <v>149</v>
      </c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</row>
    <row r="146" spans="1:28" s="44" customFormat="1" ht="13.2" customHeight="1" x14ac:dyDescent="0.25">
      <c r="A146" s="222" t="s">
        <v>150</v>
      </c>
      <c r="B146" s="223"/>
      <c r="C146" s="223"/>
      <c r="D146" s="224"/>
      <c r="E146" s="99" t="s">
        <v>86</v>
      </c>
      <c r="F146" s="99" t="s">
        <v>87</v>
      </c>
      <c r="G146" s="99" t="s">
        <v>88</v>
      </c>
      <c r="H146" s="99"/>
      <c r="I146" s="99" t="s">
        <v>89</v>
      </c>
      <c r="J146" s="99" t="s">
        <v>90</v>
      </c>
      <c r="K146" s="99" t="s">
        <v>91</v>
      </c>
      <c r="L146" s="99" t="s">
        <v>92</v>
      </c>
      <c r="M146" s="99" t="s">
        <v>93</v>
      </c>
      <c r="N146" s="99" t="s">
        <v>94</v>
      </c>
      <c r="O146" s="99" t="s">
        <v>95</v>
      </c>
      <c r="P146" s="99"/>
      <c r="Q146" s="99" t="s">
        <v>96</v>
      </c>
      <c r="R146" s="99"/>
      <c r="S146" s="99"/>
      <c r="T146" s="99"/>
      <c r="U146" s="99" t="s">
        <v>97</v>
      </c>
      <c r="V146" s="99" t="s">
        <v>98</v>
      </c>
      <c r="W146" s="99" t="s">
        <v>99</v>
      </c>
      <c r="X146" s="99" t="s">
        <v>100</v>
      </c>
      <c r="Y146" s="99" t="s">
        <v>101</v>
      </c>
      <c r="Z146" s="205" t="s">
        <v>173</v>
      </c>
      <c r="AA146" s="206"/>
      <c r="AB146" s="206"/>
    </row>
    <row r="147" spans="1:28" s="44" customFormat="1" ht="23.25" customHeight="1" thickBot="1" x14ac:dyDescent="0.3">
      <c r="A147" s="207" t="s">
        <v>151</v>
      </c>
      <c r="B147" s="208"/>
      <c r="C147" s="208"/>
      <c r="D147" s="209"/>
      <c r="E147" s="146">
        <f>G147+I147</f>
        <v>0</v>
      </c>
      <c r="F147" s="100"/>
      <c r="G147" s="100"/>
      <c r="H147" s="100"/>
      <c r="I147" s="146">
        <f>L147+M147+N147</f>
        <v>0</v>
      </c>
      <c r="J147" s="101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1"/>
      <c r="V147" s="101"/>
      <c r="W147" s="107"/>
      <c r="X147" s="100"/>
      <c r="Y147" s="100"/>
      <c r="Z147" s="205"/>
      <c r="AA147" s="206"/>
      <c r="AB147" s="206"/>
    </row>
    <row r="148" spans="1:28" s="44" customFormat="1" x14ac:dyDescent="0.25">
      <c r="A148" s="108"/>
      <c r="B148" s="108"/>
      <c r="C148" s="108"/>
      <c r="D148" s="108"/>
      <c r="E148" s="109"/>
      <c r="F148" s="109"/>
      <c r="G148" s="109"/>
      <c r="H148" s="109"/>
      <c r="I148" s="109"/>
      <c r="J148" s="110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10"/>
      <c r="V148" s="110"/>
      <c r="W148" s="109"/>
      <c r="X148" s="109"/>
      <c r="Y148" s="109"/>
    </row>
    <row r="149" spans="1:28" s="44" customFormat="1" x14ac:dyDescent="0.25">
      <c r="A149" s="108"/>
      <c r="B149" s="108"/>
      <c r="C149" s="108"/>
      <c r="D149" s="108"/>
      <c r="E149" s="109"/>
      <c r="F149" s="109"/>
      <c r="G149" s="109"/>
      <c r="H149" s="109"/>
      <c r="I149" s="109"/>
      <c r="J149" s="110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10"/>
      <c r="V149" s="110"/>
      <c r="W149" s="109"/>
      <c r="X149" s="109"/>
      <c r="Y149" s="109"/>
    </row>
    <row r="150" spans="1:28" s="44" customFormat="1" ht="13.8" thickBot="1" x14ac:dyDescent="0.3">
      <c r="B150" s="102"/>
      <c r="C150" s="95"/>
      <c r="D150" s="102"/>
      <c r="E150" s="96"/>
      <c r="F150" s="96"/>
      <c r="G150" s="96"/>
      <c r="H150" s="96"/>
      <c r="I150" s="96"/>
      <c r="J150" s="97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7"/>
      <c r="V150" s="97">
        <v>1422.8119699999997</v>
      </c>
      <c r="W150" s="96">
        <f>V151+V150</f>
        <v>20075.932660000002</v>
      </c>
      <c r="X150" s="96"/>
      <c r="Y150" s="96"/>
    </row>
    <row r="151" spans="1:28" ht="18" customHeight="1" thickTop="1" x14ac:dyDescent="0.25">
      <c r="A151" s="111"/>
      <c r="B151" s="253" t="s">
        <v>117</v>
      </c>
      <c r="C151" s="254"/>
      <c r="D151" s="255"/>
      <c r="E151" s="112">
        <f>E9+E10+E11+E12+E13+E14+E17+E20+E23+E24+E29+E34+E37+E38+E52+E56+E57+E58+E59+E60+E67+E91+E97+E98+E99+E117+E120+E121</f>
        <v>868</v>
      </c>
      <c r="F151" s="112">
        <f>F11+F17+F24+F29+F34+F37+F38+F52+F57+F58+F59+F60+F67+F91+F117+F121</f>
        <v>43</v>
      </c>
      <c r="G151" s="112">
        <f t="shared" ref="G151:O151" si="17">G9+G10+G11+G12+G13+G14+G17+G20+G23+G24+G29+G34+G37+G38+G52+G56+G57+G58+G59+G60+G67+G91+G97+G98+G99+G117+G120+G121</f>
        <v>208</v>
      </c>
      <c r="H151" s="112">
        <f t="shared" si="17"/>
        <v>161</v>
      </c>
      <c r="I151" s="112">
        <f t="shared" si="17"/>
        <v>660</v>
      </c>
      <c r="J151" s="112">
        <f t="shared" si="17"/>
        <v>41858.449000000001</v>
      </c>
      <c r="K151" s="112">
        <f t="shared" si="17"/>
        <v>109</v>
      </c>
      <c r="L151" s="112">
        <f t="shared" si="17"/>
        <v>396</v>
      </c>
      <c r="M151" s="112">
        <f t="shared" si="17"/>
        <v>241</v>
      </c>
      <c r="N151" s="112">
        <f t="shared" si="17"/>
        <v>23</v>
      </c>
      <c r="O151" s="112">
        <f t="shared" si="17"/>
        <v>58</v>
      </c>
      <c r="P151" s="112">
        <f t="shared" ref="P151:S151" si="18">P9+P10+P11+P12+P13+P14+P17+P20+P23+P24+P29+P34+P37+P38+P52+P56+P57+P58+P59+P60+P67+P91+P97+P98+P99+P117+P120+P121</f>
        <v>174</v>
      </c>
      <c r="Q151" s="112">
        <f t="shared" si="18"/>
        <v>8</v>
      </c>
      <c r="R151" s="112">
        <f t="shared" si="18"/>
        <v>15</v>
      </c>
      <c r="S151" s="112">
        <f t="shared" si="18"/>
        <v>12</v>
      </c>
      <c r="T151" s="112">
        <f>T9+T10+T11+T12+T13+T14+T17+T20+T23+T24+T29+T34+T37+T38+T52+T56+T57+T58+T59+T60+T67+T91+T97+T98+T99+T117+T120+T121</f>
        <v>70</v>
      </c>
      <c r="U151" s="112">
        <f>U9+U10+U11+U12+U13+U14+U17+U20+U23+U24+U29+U34+U37+U38+U52+U56+U57+U58+U59+U60+U67+U91+U97+U98+U99+U117+U120+U121</f>
        <v>26748.170999999995</v>
      </c>
      <c r="V151" s="112">
        <f>V9+V10+V11+V12+V13+V14+V17+V20+V23+V24+V29+V34+V37+V38+V52+V56+V57+V58+V59+V60+V67+V91+V97+V98+V99+V117+V120+V121</f>
        <v>18653.120690000003</v>
      </c>
      <c r="W151" s="112">
        <f>W10+W12+W17+W23+W56+W57+W58+W59+W60+W91+W99+W121</f>
        <v>7</v>
      </c>
      <c r="X151" s="112">
        <f>X9+X10+X11+X12+X13+X14+X17+X20+X23+X24+X29+X34+X37+X38+X52+X56+X57+X58+X59+X60+X67+X91+X97+X98+X99+X117+X120+X121</f>
        <v>631</v>
      </c>
      <c r="Y151" s="112">
        <f>Y10+Y11+Y12+Y13+Y14+Y17+Y20+Y23+Y29+Y34+Y37+Y38+Y52+Y56+Y57+Y58+Y59+Y67+Y91+Y97+Y99+Y117+Y120+Y121</f>
        <v>106</v>
      </c>
      <c r="Z151" s="113"/>
    </row>
    <row r="152" spans="1:28" x14ac:dyDescent="0.25">
      <c r="A152" s="114"/>
      <c r="B152" s="242" t="s">
        <v>4</v>
      </c>
      <c r="C152" s="243"/>
      <c r="D152" s="244"/>
      <c r="E152" s="115">
        <f>E26+E28+E32+E33+E36+E41+E42+E46+E47+E50+E51+E55+E63+E64+E70+E71+E74+E75+E78+E79+E83+E84+E87+E88+E94+E95+E102+E103+E106+E107+E111+E112+E115+E116</f>
        <v>0</v>
      </c>
      <c r="F152" s="115">
        <f t="shared" ref="F152:Y152" si="19">F26+F28+F32+F33+F36+F41+F42+F46+F47+F50+F51+F55+F63+F64+F70+F71+F74+F75+F78+F79+F83+F84+F87+F88+F94+F95+F102+F103+F106+F107+F111+F112+F115+F116</f>
        <v>0</v>
      </c>
      <c r="G152" s="115">
        <f t="shared" si="19"/>
        <v>0</v>
      </c>
      <c r="H152" s="115">
        <f t="shared" si="19"/>
        <v>0</v>
      </c>
      <c r="I152" s="115">
        <f t="shared" si="19"/>
        <v>0</v>
      </c>
      <c r="J152" s="115">
        <f t="shared" si="19"/>
        <v>0</v>
      </c>
      <c r="K152" s="115">
        <f t="shared" si="19"/>
        <v>0</v>
      </c>
      <c r="L152" s="115">
        <f t="shared" si="19"/>
        <v>0</v>
      </c>
      <c r="M152" s="115">
        <f t="shared" si="19"/>
        <v>0</v>
      </c>
      <c r="N152" s="115">
        <f t="shared" si="19"/>
        <v>0</v>
      </c>
      <c r="O152" s="115">
        <f t="shared" si="19"/>
        <v>0</v>
      </c>
      <c r="P152" s="115">
        <f t="shared" si="19"/>
        <v>0</v>
      </c>
      <c r="Q152" s="115">
        <f t="shared" si="19"/>
        <v>0</v>
      </c>
      <c r="R152" s="115">
        <f t="shared" si="19"/>
        <v>0</v>
      </c>
      <c r="S152" s="115">
        <f t="shared" si="19"/>
        <v>0</v>
      </c>
      <c r="T152" s="115">
        <f t="shared" si="19"/>
        <v>0</v>
      </c>
      <c r="U152" s="115">
        <f t="shared" si="19"/>
        <v>0</v>
      </c>
      <c r="V152" s="115">
        <f t="shared" si="19"/>
        <v>0</v>
      </c>
      <c r="W152" s="115">
        <f t="shared" si="19"/>
        <v>0</v>
      </c>
      <c r="X152" s="115">
        <f t="shared" si="19"/>
        <v>0</v>
      </c>
      <c r="Y152" s="115">
        <f t="shared" si="19"/>
        <v>0</v>
      </c>
      <c r="Z152" s="113"/>
    </row>
    <row r="153" spans="1:28" ht="28.2" customHeight="1" x14ac:dyDescent="0.25">
      <c r="A153" s="114"/>
      <c r="B153" s="239" t="s">
        <v>0</v>
      </c>
      <c r="C153" s="240"/>
      <c r="D153" s="241"/>
      <c r="E153" s="115">
        <f>E32+E41+E46+E50+E63+E70+E74+E78+E83+E87+E94+E102+E106+E111+E115</f>
        <v>0</v>
      </c>
      <c r="F153" s="115">
        <f t="shared" ref="F153:Y153" si="20">F32+F41+F46+F50+F63+F70+F74+F78+F83+F87+F94+F102+F106+F111+F115</f>
        <v>0</v>
      </c>
      <c r="G153" s="115">
        <f t="shared" si="20"/>
        <v>0</v>
      </c>
      <c r="H153" s="115">
        <f t="shared" si="20"/>
        <v>0</v>
      </c>
      <c r="I153" s="115">
        <f t="shared" si="20"/>
        <v>0</v>
      </c>
      <c r="J153" s="115">
        <f t="shared" si="20"/>
        <v>0</v>
      </c>
      <c r="K153" s="115">
        <f t="shared" si="20"/>
        <v>0</v>
      </c>
      <c r="L153" s="115">
        <f t="shared" si="20"/>
        <v>0</v>
      </c>
      <c r="M153" s="115">
        <f t="shared" si="20"/>
        <v>0</v>
      </c>
      <c r="N153" s="115">
        <f t="shared" si="20"/>
        <v>0</v>
      </c>
      <c r="O153" s="115">
        <f t="shared" si="20"/>
        <v>0</v>
      </c>
      <c r="P153" s="115">
        <f t="shared" si="20"/>
        <v>0</v>
      </c>
      <c r="Q153" s="115">
        <f t="shared" si="20"/>
        <v>0</v>
      </c>
      <c r="R153" s="115">
        <f t="shared" si="20"/>
        <v>0</v>
      </c>
      <c r="S153" s="115">
        <f t="shared" si="20"/>
        <v>0</v>
      </c>
      <c r="T153" s="115">
        <f t="shared" si="20"/>
        <v>0</v>
      </c>
      <c r="U153" s="115">
        <f t="shared" si="20"/>
        <v>0</v>
      </c>
      <c r="V153" s="115">
        <f t="shared" si="20"/>
        <v>0</v>
      </c>
      <c r="W153" s="115">
        <f t="shared" si="20"/>
        <v>0</v>
      </c>
      <c r="X153" s="115">
        <f t="shared" si="20"/>
        <v>0</v>
      </c>
      <c r="Y153" s="115">
        <f t="shared" si="20"/>
        <v>0</v>
      </c>
    </row>
    <row r="154" spans="1:28" x14ac:dyDescent="0.25">
      <c r="A154" s="114"/>
      <c r="B154" s="242" t="s">
        <v>3</v>
      </c>
      <c r="C154" s="243"/>
      <c r="D154" s="244"/>
      <c r="E154" s="115">
        <f>E15+E16+E18+E19+E21+E22+E25+E27+E30+E31+E35+E37+E39+E40+E44+E45+E48+E49+E53+E54+E61+E62+E68+E69+E72+E73+E76+E77+E81+E82+E85+E86+E92+E93+E100+E101+E104+E105+E109+E110+E113+E114+E118+E119</f>
        <v>247</v>
      </c>
      <c r="F154" s="115">
        <f t="shared" ref="F154:Y154" si="21">F15+F16+F18+F19+F21+F22+F25+F27+F30+F31+F35+F37+F39+F40+F44+F45+F48+F49+F53+F54+F61+F62+F68+F69+F72+F73+F76+F77+F81+F82+F85+F86+F92+F93+F100+F101+F104+F105+F109+F110+F113+F114+F118+F119</f>
        <v>43</v>
      </c>
      <c r="G154" s="115">
        <f t="shared" si="21"/>
        <v>62</v>
      </c>
      <c r="H154" s="115">
        <f t="shared" si="21"/>
        <v>32</v>
      </c>
      <c r="I154" s="115">
        <f t="shared" si="21"/>
        <v>185</v>
      </c>
      <c r="J154" s="115">
        <f t="shared" si="21"/>
        <v>32246.948999999997</v>
      </c>
      <c r="K154" s="115">
        <f t="shared" si="21"/>
        <v>40</v>
      </c>
      <c r="L154" s="115">
        <f t="shared" si="21"/>
        <v>107</v>
      </c>
      <c r="M154" s="115">
        <f t="shared" si="21"/>
        <v>67</v>
      </c>
      <c r="N154" s="115">
        <f t="shared" si="21"/>
        <v>11</v>
      </c>
      <c r="O154" s="115">
        <f t="shared" si="21"/>
        <v>11</v>
      </c>
      <c r="P154" s="115">
        <f t="shared" si="21"/>
        <v>36</v>
      </c>
      <c r="Q154" s="115">
        <f t="shared" si="21"/>
        <v>3</v>
      </c>
      <c r="R154" s="115">
        <f t="shared" si="21"/>
        <v>3</v>
      </c>
      <c r="S154" s="115">
        <f t="shared" si="21"/>
        <v>2</v>
      </c>
      <c r="T154" s="115">
        <f t="shared" si="21"/>
        <v>12</v>
      </c>
      <c r="U154" s="115">
        <f t="shared" si="21"/>
        <v>18811.870999999999</v>
      </c>
      <c r="V154" s="115">
        <f t="shared" si="21"/>
        <v>12344.62069</v>
      </c>
      <c r="W154" s="115">
        <f>W15+W16+W18+W19+W21+W22+W25+W27+W30+W31+W35+W39+W40+W44+W45+W48+W49+W53+W54+W61+W62+W68+W69+W72+W73+W76+W77+W81+W82+W85+W86+W92+W93+W100+W101+W104+W105+W109+W110+W113+W114+W118+W119</f>
        <v>0</v>
      </c>
      <c r="X154" s="115">
        <f t="shared" si="21"/>
        <v>119</v>
      </c>
      <c r="Y154" s="115">
        <f t="shared" si="21"/>
        <v>76</v>
      </c>
    </row>
    <row r="155" spans="1:28" ht="28.95" customHeight="1" x14ac:dyDescent="0.25">
      <c r="A155" s="114"/>
      <c r="B155" s="239" t="s">
        <v>0</v>
      </c>
      <c r="C155" s="240"/>
      <c r="D155" s="241"/>
      <c r="E155" s="115">
        <f>E15+E18+E21+E30+E39+E44+E48+E53+E61+E68+E72+E76+E81+E85+E92+E100+E104+E109+E113+E118</f>
        <v>75</v>
      </c>
      <c r="F155" s="115">
        <f t="shared" ref="F155:Y155" si="22">F15+F18+F21+F30+F39+F44+F48+F53+F61+F68+F72+F76+F81+F85+F92+F100+F104+F109+F113+F118</f>
        <v>0</v>
      </c>
      <c r="G155" s="115">
        <f t="shared" si="22"/>
        <v>11</v>
      </c>
      <c r="H155" s="115">
        <f t="shared" si="22"/>
        <v>8</v>
      </c>
      <c r="I155" s="115">
        <f t="shared" si="22"/>
        <v>64</v>
      </c>
      <c r="J155" s="115">
        <f t="shared" si="22"/>
        <v>14616.770999999999</v>
      </c>
      <c r="K155" s="115">
        <f t="shared" si="22"/>
        <v>5</v>
      </c>
      <c r="L155" s="115">
        <f t="shared" si="22"/>
        <v>36</v>
      </c>
      <c r="M155" s="115">
        <f t="shared" si="22"/>
        <v>24</v>
      </c>
      <c r="N155" s="115">
        <f t="shared" si="22"/>
        <v>4</v>
      </c>
      <c r="O155" s="115">
        <f t="shared" si="22"/>
        <v>2</v>
      </c>
      <c r="P155" s="115">
        <f t="shared" si="22"/>
        <v>19</v>
      </c>
      <c r="Q155" s="115">
        <f t="shared" si="22"/>
        <v>1</v>
      </c>
      <c r="R155" s="115">
        <f t="shared" si="22"/>
        <v>0</v>
      </c>
      <c r="S155" s="115">
        <f t="shared" si="22"/>
        <v>0</v>
      </c>
      <c r="T155" s="115">
        <f t="shared" si="22"/>
        <v>4</v>
      </c>
      <c r="U155" s="115">
        <f t="shared" si="22"/>
        <v>12505.644999999999</v>
      </c>
      <c r="V155" s="115">
        <f t="shared" si="22"/>
        <v>5074.1261500000001</v>
      </c>
      <c r="W155" s="115">
        <f t="shared" si="22"/>
        <v>0</v>
      </c>
      <c r="X155" s="115">
        <f t="shared" si="22"/>
        <v>27</v>
      </c>
      <c r="Y155" s="115">
        <f t="shared" si="22"/>
        <v>35</v>
      </c>
      <c r="Z155" s="28">
        <v>1349.57267</v>
      </c>
    </row>
    <row r="156" spans="1:28" x14ac:dyDescent="0.25">
      <c r="A156" s="114"/>
      <c r="B156" s="116" t="s">
        <v>42</v>
      </c>
      <c r="C156" s="117"/>
      <c r="D156" s="118"/>
      <c r="E156" s="115">
        <f>E57+E58+E59+E89</f>
        <v>2</v>
      </c>
      <c r="F156" s="115">
        <f t="shared" ref="F156:X156" si="23">F57+F58+F59+F89</f>
        <v>0</v>
      </c>
      <c r="G156" s="115">
        <f t="shared" si="23"/>
        <v>1</v>
      </c>
      <c r="H156" s="115">
        <f t="shared" si="23"/>
        <v>1</v>
      </c>
      <c r="I156" s="115">
        <f t="shared" si="23"/>
        <v>1</v>
      </c>
      <c r="J156" s="115">
        <f t="shared" si="23"/>
        <v>20</v>
      </c>
      <c r="K156" s="115">
        <f t="shared" si="23"/>
        <v>0</v>
      </c>
      <c r="L156" s="115">
        <f t="shared" si="23"/>
        <v>1</v>
      </c>
      <c r="M156" s="115">
        <f t="shared" si="23"/>
        <v>0</v>
      </c>
      <c r="N156" s="115">
        <f t="shared" si="23"/>
        <v>0</v>
      </c>
      <c r="O156" s="115">
        <f t="shared" si="23"/>
        <v>0</v>
      </c>
      <c r="P156" s="115">
        <f t="shared" si="23"/>
        <v>0</v>
      </c>
      <c r="Q156" s="115">
        <f t="shared" si="23"/>
        <v>0</v>
      </c>
      <c r="R156" s="115">
        <f t="shared" si="23"/>
        <v>0</v>
      </c>
      <c r="S156" s="115">
        <f t="shared" si="23"/>
        <v>0</v>
      </c>
      <c r="T156" s="115">
        <f t="shared" si="23"/>
        <v>0</v>
      </c>
      <c r="U156" s="115">
        <f t="shared" si="23"/>
        <v>20</v>
      </c>
      <c r="V156" s="115">
        <f t="shared" si="23"/>
        <v>20</v>
      </c>
      <c r="W156" s="115">
        <f t="shared" si="23"/>
        <v>0</v>
      </c>
      <c r="X156" s="115">
        <f t="shared" si="23"/>
        <v>1</v>
      </c>
      <c r="Y156" s="115">
        <f>Y57+Y58+Y59+Y89</f>
        <v>1</v>
      </c>
    </row>
    <row r="157" spans="1:28" x14ac:dyDescent="0.25">
      <c r="A157" s="114"/>
      <c r="B157" s="242" t="s">
        <v>68</v>
      </c>
      <c r="C157" s="243"/>
      <c r="D157" s="244"/>
      <c r="E157" s="115">
        <f>E23+E56+E65+E80+E96+E108+E121</f>
        <v>96</v>
      </c>
      <c r="F157" s="115">
        <f>F65+F96+F108+F121</f>
        <v>0</v>
      </c>
      <c r="G157" s="115">
        <f t="shared" ref="G157:O157" si="24">G23+G56+G65+G80+G96+G108+G121</f>
        <v>22</v>
      </c>
      <c r="H157" s="115">
        <f t="shared" si="24"/>
        <v>9</v>
      </c>
      <c r="I157" s="115">
        <f t="shared" si="24"/>
        <v>74</v>
      </c>
      <c r="J157" s="115">
        <f t="shared" si="24"/>
        <v>2723</v>
      </c>
      <c r="K157" s="115">
        <f t="shared" si="24"/>
        <v>15</v>
      </c>
      <c r="L157" s="115">
        <f t="shared" si="24"/>
        <v>46</v>
      </c>
      <c r="M157" s="115">
        <f t="shared" si="24"/>
        <v>27</v>
      </c>
      <c r="N157" s="115">
        <f t="shared" si="24"/>
        <v>1</v>
      </c>
      <c r="O157" s="115">
        <f t="shared" si="24"/>
        <v>7</v>
      </c>
      <c r="P157" s="115">
        <f t="shared" ref="P157:T157" si="25">P23+P56+P65+P80+P96+P108+P121</f>
        <v>6</v>
      </c>
      <c r="Q157" s="115">
        <f t="shared" si="25"/>
        <v>0</v>
      </c>
      <c r="R157" s="115">
        <f t="shared" si="25"/>
        <v>1</v>
      </c>
      <c r="S157" s="115">
        <f t="shared" si="25"/>
        <v>0</v>
      </c>
      <c r="T157" s="115">
        <f t="shared" si="25"/>
        <v>0</v>
      </c>
      <c r="U157" s="115">
        <f>U23+U56+U65+U80+U96+U108+U121</f>
        <v>2719</v>
      </c>
      <c r="V157" s="115">
        <f>V23+V56+V65+V80+V96+V108+V121</f>
        <v>2065</v>
      </c>
      <c r="W157" s="115">
        <f>W23+W56+W65+W80+W96+W108+W121</f>
        <v>7</v>
      </c>
      <c r="X157" s="115">
        <f>X23+X56+X65+X80+X96+X108+X121</f>
        <v>45</v>
      </c>
      <c r="Y157" s="115">
        <f>Y23+Y56+Y65+Y80+Y96+Y108+Y121</f>
        <v>29</v>
      </c>
      <c r="Z157" s="113">
        <f>V155+Z155</f>
        <v>6423.6988199999996</v>
      </c>
    </row>
    <row r="158" spans="1:28" x14ac:dyDescent="0.25">
      <c r="A158" s="114"/>
      <c r="B158" s="242" t="s">
        <v>67</v>
      </c>
      <c r="C158" s="243"/>
      <c r="D158" s="244"/>
      <c r="E158" s="115">
        <f>E9+E10+E11+E12+E13+E66+E90+E97+E98</f>
        <v>523</v>
      </c>
      <c r="F158" s="115">
        <f>F11+F66</f>
        <v>0</v>
      </c>
      <c r="G158" s="115">
        <f t="shared" ref="G158:O158" si="26">G9+G10+G11+G12+G13+G66+G90+G97+G98</f>
        <v>123</v>
      </c>
      <c r="H158" s="115">
        <f t="shared" si="26"/>
        <v>119</v>
      </c>
      <c r="I158" s="115">
        <f t="shared" si="26"/>
        <v>400</v>
      </c>
      <c r="J158" s="115">
        <f t="shared" si="26"/>
        <v>6868.5</v>
      </c>
      <c r="K158" s="115">
        <f t="shared" si="26"/>
        <v>54</v>
      </c>
      <c r="L158" s="115">
        <f t="shared" si="26"/>
        <v>242</v>
      </c>
      <c r="M158" s="115">
        <f t="shared" si="26"/>
        <v>147</v>
      </c>
      <c r="N158" s="115">
        <f t="shared" si="26"/>
        <v>11</v>
      </c>
      <c r="O158" s="115">
        <f t="shared" si="26"/>
        <v>40</v>
      </c>
      <c r="P158" s="115">
        <f t="shared" ref="P158:T158" si="27">P9+P10+P11+P12+P13+P66+P90+P97+P98</f>
        <v>132</v>
      </c>
      <c r="Q158" s="115">
        <f t="shared" si="27"/>
        <v>5</v>
      </c>
      <c r="R158" s="115">
        <f t="shared" si="27"/>
        <v>11</v>
      </c>
      <c r="S158" s="115">
        <f t="shared" si="27"/>
        <v>10</v>
      </c>
      <c r="T158" s="115">
        <f t="shared" si="27"/>
        <v>58</v>
      </c>
      <c r="U158" s="115">
        <f>U9+U10+U11+U12+U13+U66+U90+U97+U98</f>
        <v>5197.3</v>
      </c>
      <c r="V158" s="115">
        <f>V9+V10+V11+V12+V13+V66+V90+V97+V98</f>
        <v>4223.5</v>
      </c>
      <c r="W158" s="115">
        <f>W10+W12+W66</f>
        <v>0</v>
      </c>
      <c r="X158" s="115">
        <f>X9+X10+X11+X12+X13+X66+X90+X97+X98</f>
        <v>466</v>
      </c>
      <c r="Y158" s="115">
        <f>Y10+Y11+Y12+Y13+Y66+Y90+Y97</f>
        <v>0</v>
      </c>
      <c r="Z158" s="113"/>
    </row>
    <row r="159" spans="1:28" ht="13.2" customHeight="1" x14ac:dyDescent="0.25">
      <c r="A159" s="119"/>
      <c r="B159" s="120" t="s">
        <v>116</v>
      </c>
      <c r="C159" s="121"/>
      <c r="D159" s="122"/>
      <c r="E159" s="123">
        <f>E120</f>
        <v>0</v>
      </c>
      <c r="F159" s="123">
        <v>0</v>
      </c>
      <c r="G159" s="123">
        <f t="shared" ref="G159:V159" si="28">G120</f>
        <v>0</v>
      </c>
      <c r="H159" s="123">
        <f t="shared" si="28"/>
        <v>0</v>
      </c>
      <c r="I159" s="123">
        <f t="shared" si="28"/>
        <v>0</v>
      </c>
      <c r="J159" s="123">
        <f t="shared" si="28"/>
        <v>0</v>
      </c>
      <c r="K159" s="123">
        <f t="shared" si="28"/>
        <v>0</v>
      </c>
      <c r="L159" s="123">
        <f t="shared" si="28"/>
        <v>0</v>
      </c>
      <c r="M159" s="123">
        <f t="shared" si="28"/>
        <v>0</v>
      </c>
      <c r="N159" s="123">
        <f t="shared" si="28"/>
        <v>0</v>
      </c>
      <c r="O159" s="123">
        <f t="shared" si="28"/>
        <v>0</v>
      </c>
      <c r="P159" s="123">
        <f t="shared" si="28"/>
        <v>0</v>
      </c>
      <c r="Q159" s="123">
        <f t="shared" si="28"/>
        <v>0</v>
      </c>
      <c r="R159" s="123">
        <f t="shared" si="28"/>
        <v>0</v>
      </c>
      <c r="S159" s="123">
        <f t="shared" si="28"/>
        <v>0</v>
      </c>
      <c r="T159" s="123">
        <f t="shared" si="28"/>
        <v>0</v>
      </c>
      <c r="U159" s="123">
        <f t="shared" si="28"/>
        <v>0</v>
      </c>
      <c r="V159" s="123">
        <f t="shared" si="28"/>
        <v>0</v>
      </c>
      <c r="W159" s="123">
        <v>0</v>
      </c>
      <c r="X159" s="123">
        <f>X120</f>
        <v>0</v>
      </c>
      <c r="Y159" s="123">
        <f>Y120</f>
        <v>0</v>
      </c>
      <c r="Z159" s="113"/>
    </row>
    <row r="160" spans="1:28" ht="32.4" customHeight="1" thickBot="1" x14ac:dyDescent="0.3">
      <c r="A160" s="149"/>
      <c r="B160" s="245" t="s">
        <v>82</v>
      </c>
      <c r="C160" s="246"/>
      <c r="D160" s="247"/>
      <c r="E160" s="150">
        <f t="shared" ref="E160:Y160" si="29">E135</f>
        <v>94</v>
      </c>
      <c r="F160" s="150">
        <f t="shared" si="29"/>
        <v>38</v>
      </c>
      <c r="G160" s="150">
        <f t="shared" si="29"/>
        <v>35</v>
      </c>
      <c r="H160" s="150">
        <f t="shared" si="29"/>
        <v>14</v>
      </c>
      <c r="I160" s="150">
        <f t="shared" si="29"/>
        <v>59</v>
      </c>
      <c r="J160" s="150">
        <f t="shared" si="29"/>
        <v>916</v>
      </c>
      <c r="K160" s="150">
        <f t="shared" si="29"/>
        <v>9</v>
      </c>
      <c r="L160" s="150">
        <f t="shared" si="29"/>
        <v>36</v>
      </c>
      <c r="M160" s="150">
        <f t="shared" si="29"/>
        <v>22</v>
      </c>
      <c r="N160" s="150">
        <f t="shared" si="29"/>
        <v>1</v>
      </c>
      <c r="O160" s="150">
        <f t="shared" si="29"/>
        <v>2</v>
      </c>
      <c r="P160" s="150">
        <f t="shared" si="29"/>
        <v>9</v>
      </c>
      <c r="Q160" s="150">
        <f t="shared" si="29"/>
        <v>2</v>
      </c>
      <c r="R160" s="150">
        <f t="shared" si="29"/>
        <v>1</v>
      </c>
      <c r="S160" s="150">
        <f t="shared" si="29"/>
        <v>0</v>
      </c>
      <c r="T160" s="150">
        <f t="shared" si="29"/>
        <v>5</v>
      </c>
      <c r="U160" s="150">
        <f t="shared" si="29"/>
        <v>821</v>
      </c>
      <c r="V160" s="150">
        <f t="shared" si="29"/>
        <v>575.9</v>
      </c>
      <c r="W160" s="150" t="e">
        <f t="shared" si="29"/>
        <v>#VALUE!</v>
      </c>
      <c r="X160" s="150">
        <f t="shared" si="29"/>
        <v>65</v>
      </c>
      <c r="Y160" s="150" t="e">
        <f t="shared" si="29"/>
        <v>#VALUE!</v>
      </c>
    </row>
    <row r="161" spans="2:29" ht="13.8" thickTop="1" x14ac:dyDescent="0.25">
      <c r="B161" s="29"/>
      <c r="C161" s="29"/>
      <c r="D161" s="29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2:29" ht="30.75" customHeight="1" x14ac:dyDescent="0.25">
      <c r="B162" s="46"/>
      <c r="C162" s="47"/>
      <c r="F162" s="252" t="s">
        <v>188</v>
      </c>
      <c r="G162" s="252"/>
      <c r="H162" s="252"/>
      <c r="J162" s="28">
        <v>1422.8119699999997</v>
      </c>
      <c r="M162" s="159">
        <f>V151+J162</f>
        <v>20075.932660000002</v>
      </c>
      <c r="N162" s="28" t="s">
        <v>160</v>
      </c>
      <c r="O162" s="113">
        <f>V154+J162</f>
        <v>13767.432659999999</v>
      </c>
      <c r="P162" s="113"/>
      <c r="R162" s="28">
        <v>1123.3330000000001</v>
      </c>
      <c r="T162" s="113">
        <f>V154-R162+0</f>
        <v>11221.287689999999</v>
      </c>
      <c r="V162" s="113">
        <f>J162+T162</f>
        <v>12644.09966</v>
      </c>
    </row>
    <row r="164" spans="2:29" ht="58.5" customHeight="1" x14ac:dyDescent="0.4">
      <c r="C164" s="238" t="s">
        <v>212</v>
      </c>
      <c r="D164" s="238"/>
      <c r="E164" s="238"/>
      <c r="F164" s="238"/>
      <c r="G164" s="238"/>
      <c r="H164" s="238"/>
      <c r="I164" s="238"/>
      <c r="J164" s="238"/>
      <c r="K164" s="238"/>
      <c r="L164" s="238"/>
      <c r="M164" s="238"/>
      <c r="N164" s="238"/>
      <c r="O164" s="238"/>
      <c r="P164" s="238"/>
      <c r="Q164" s="238"/>
      <c r="R164" s="238"/>
      <c r="S164" s="238"/>
      <c r="T164" s="238"/>
      <c r="U164" s="238"/>
      <c r="V164" s="238"/>
      <c r="W164" s="238"/>
      <c r="Y164" s="28" t="s">
        <v>193</v>
      </c>
      <c r="Z164" s="28" t="s">
        <v>194</v>
      </c>
      <c r="AA164" s="175" t="s">
        <v>189</v>
      </c>
      <c r="AB164" s="176" t="s">
        <v>190</v>
      </c>
      <c r="AC164" s="28" t="s">
        <v>195</v>
      </c>
    </row>
    <row r="165" spans="2:29" ht="60.75" customHeight="1" x14ac:dyDescent="0.4">
      <c r="C165" s="238" t="s">
        <v>206</v>
      </c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8"/>
      <c r="U165" s="238"/>
      <c r="V165" s="238"/>
      <c r="W165" s="238"/>
      <c r="Y165" s="161">
        <v>12266.770999999999</v>
      </c>
      <c r="Z165" s="28">
        <v>10355.644999999999</v>
      </c>
      <c r="AA165" s="176">
        <v>12975.645999999999</v>
      </c>
      <c r="AB165" s="176">
        <v>26115.723999999998</v>
      </c>
      <c r="AC165" s="28">
        <f>AB165-AA165</f>
        <v>13140.078</v>
      </c>
    </row>
    <row r="166" spans="2:29" ht="45" customHeight="1" x14ac:dyDescent="0.25">
      <c r="C166" s="238" t="s">
        <v>207</v>
      </c>
      <c r="D166" s="238"/>
      <c r="E166" s="238"/>
      <c r="F166" s="238"/>
      <c r="G166" s="238"/>
      <c r="H166" s="238"/>
      <c r="I166" s="238"/>
      <c r="J166" s="238"/>
      <c r="K166" s="238"/>
      <c r="L166" s="238"/>
      <c r="M166" s="238"/>
      <c r="N166" s="238"/>
      <c r="O166" s="238"/>
      <c r="P166" s="238"/>
      <c r="Q166" s="238"/>
      <c r="R166" s="238"/>
      <c r="S166" s="238"/>
      <c r="T166" s="238"/>
      <c r="U166" s="238"/>
      <c r="V166" s="238"/>
      <c r="W166" s="238"/>
      <c r="Y166" s="172">
        <v>1458.144</v>
      </c>
      <c r="Z166" s="172">
        <v>333.29</v>
      </c>
      <c r="AA166" s="172">
        <v>786.27300000000002</v>
      </c>
    </row>
    <row r="167" spans="2:29" ht="45" customHeight="1" x14ac:dyDescent="0.25">
      <c r="C167" s="238" t="s">
        <v>202</v>
      </c>
      <c r="D167" s="238"/>
      <c r="E167" s="238"/>
      <c r="F167" s="238"/>
      <c r="G167" s="238"/>
      <c r="H167" s="238"/>
      <c r="I167" s="238"/>
      <c r="J167" s="238"/>
      <c r="K167" s="238"/>
      <c r="L167" s="238"/>
      <c r="M167" s="238"/>
      <c r="N167" s="238"/>
      <c r="O167" s="238"/>
      <c r="P167" s="238"/>
      <c r="Q167" s="238"/>
      <c r="R167" s="238"/>
      <c r="S167" s="238"/>
      <c r="T167" s="238"/>
      <c r="U167" s="238"/>
      <c r="V167" s="238"/>
      <c r="W167" s="238"/>
      <c r="Y167" s="172"/>
      <c r="Z167" s="172"/>
      <c r="AA167" s="172"/>
    </row>
    <row r="168" spans="2:29" ht="45" customHeight="1" x14ac:dyDescent="0.25">
      <c r="C168" s="238" t="s">
        <v>208</v>
      </c>
      <c r="D168" s="238"/>
      <c r="E168" s="238"/>
      <c r="F168" s="238"/>
      <c r="G168" s="238"/>
      <c r="H168" s="238"/>
      <c r="I168" s="238"/>
      <c r="J168" s="238"/>
      <c r="K168" s="238"/>
      <c r="L168" s="238"/>
      <c r="M168" s="238"/>
      <c r="N168" s="238"/>
      <c r="O168" s="238"/>
      <c r="P168" s="238"/>
      <c r="Q168" s="238"/>
      <c r="R168" s="238"/>
      <c r="S168" s="238"/>
      <c r="T168" s="238"/>
      <c r="U168" s="238"/>
      <c r="V168" s="238"/>
      <c r="W168" s="238"/>
      <c r="Y168" s="174" t="s">
        <v>191</v>
      </c>
      <c r="Z168" s="172">
        <f>Y166-Z166</f>
        <v>1124.854</v>
      </c>
      <c r="AA168" s="172">
        <f>Z168+AA166</f>
        <v>1911.127</v>
      </c>
      <c r="AB168" s="28" t="s">
        <v>192</v>
      </c>
    </row>
    <row r="169" spans="2:29" ht="45" customHeight="1" x14ac:dyDescent="0.25">
      <c r="C169" s="238" t="s">
        <v>209</v>
      </c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8"/>
      <c r="U169" s="238"/>
      <c r="V169" s="238"/>
      <c r="W169" s="238"/>
      <c r="Y169" s="173"/>
    </row>
    <row r="170" spans="2:29" ht="45" customHeight="1" x14ac:dyDescent="0.25">
      <c r="C170" s="238" t="s">
        <v>203</v>
      </c>
      <c r="D170" s="238"/>
      <c r="E170" s="238"/>
      <c r="F170" s="238"/>
      <c r="G170" s="238"/>
      <c r="H170" s="238"/>
      <c r="I170" s="238"/>
      <c r="J170" s="238"/>
      <c r="K170" s="238"/>
      <c r="L170" s="238"/>
      <c r="M170" s="238"/>
      <c r="N170" s="238"/>
      <c r="O170" s="238"/>
      <c r="P170" s="238"/>
      <c r="Q170" s="238"/>
      <c r="R170" s="238"/>
      <c r="S170" s="238"/>
      <c r="T170" s="238"/>
      <c r="U170" s="238"/>
      <c r="V170" s="238"/>
      <c r="W170" s="238"/>
      <c r="Y170" s="177">
        <v>59</v>
      </c>
      <c r="Z170" s="178">
        <v>52</v>
      </c>
    </row>
    <row r="171" spans="2:29" ht="45" customHeight="1" x14ac:dyDescent="0.25">
      <c r="C171" s="238" t="s">
        <v>200</v>
      </c>
      <c r="D171" s="238"/>
      <c r="E171" s="238"/>
      <c r="F171" s="238"/>
      <c r="G171" s="238"/>
      <c r="H171" s="238"/>
      <c r="I171" s="238"/>
      <c r="J171" s="238"/>
      <c r="K171" s="238"/>
      <c r="L171" s="238"/>
      <c r="M171" s="238"/>
      <c r="N171" s="238"/>
      <c r="O171" s="238"/>
      <c r="P171" s="238"/>
      <c r="Q171" s="238"/>
      <c r="R171" s="238"/>
      <c r="S171" s="238"/>
      <c r="T171" s="238"/>
      <c r="U171" s="238"/>
      <c r="V171" s="238"/>
      <c r="W171" s="238"/>
      <c r="Y171" s="173"/>
      <c r="Z171" s="172">
        <f>AA171+AA173</f>
        <v>13140.079000000002</v>
      </c>
      <c r="AA171" s="172">
        <f>Z168+AB171</f>
        <v>3011.0230000000001</v>
      </c>
      <c r="AB171" s="28">
        <v>1886.1689999999999</v>
      </c>
      <c r="AC171" s="28">
        <v>3011.0230000000001</v>
      </c>
    </row>
    <row r="172" spans="2:29" ht="45" customHeight="1" x14ac:dyDescent="0.25">
      <c r="C172" s="238" t="s">
        <v>204</v>
      </c>
      <c r="D172" s="238"/>
      <c r="E172" s="238"/>
      <c r="F172" s="238"/>
      <c r="G172" s="238"/>
      <c r="H172" s="238"/>
      <c r="I172" s="238"/>
      <c r="J172" s="238"/>
      <c r="K172" s="238"/>
      <c r="L172" s="238"/>
      <c r="M172" s="238"/>
      <c r="N172" s="238"/>
      <c r="O172" s="238"/>
      <c r="P172" s="238"/>
      <c r="Q172" s="238"/>
      <c r="R172" s="238"/>
      <c r="S172" s="238"/>
      <c r="T172" s="238"/>
      <c r="U172" s="238"/>
      <c r="V172" s="238"/>
      <c r="W172" s="238"/>
      <c r="Z172" s="28" t="s">
        <v>196</v>
      </c>
      <c r="AA172" s="28">
        <v>1099.896</v>
      </c>
    </row>
    <row r="173" spans="2:29" ht="45" customHeight="1" x14ac:dyDescent="0.25">
      <c r="C173" s="238" t="s">
        <v>201</v>
      </c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8"/>
      <c r="U173" s="238"/>
      <c r="V173" s="238"/>
      <c r="W173" s="238"/>
      <c r="Y173" s="172"/>
      <c r="Z173" s="28" t="s">
        <v>197</v>
      </c>
      <c r="AA173" s="172">
        <v>10129.056</v>
      </c>
    </row>
    <row r="174" spans="2:29" ht="45" customHeight="1" x14ac:dyDescent="0.25">
      <c r="C174" s="238" t="s">
        <v>210</v>
      </c>
      <c r="D174" s="238"/>
      <c r="E174" s="238"/>
      <c r="F174" s="238"/>
      <c r="G174" s="238"/>
      <c r="H174" s="238"/>
      <c r="I174" s="238"/>
      <c r="J174" s="238"/>
      <c r="K174" s="238"/>
      <c r="L174" s="238"/>
      <c r="M174" s="238"/>
      <c r="N174" s="238"/>
      <c r="O174" s="238"/>
      <c r="P174" s="238"/>
      <c r="Q174" s="238"/>
      <c r="R174" s="238"/>
      <c r="S174" s="238"/>
      <c r="T174" s="238"/>
      <c r="U174" s="238"/>
      <c r="V174" s="238"/>
      <c r="W174" s="238"/>
      <c r="Z174" s="28" t="s">
        <v>198</v>
      </c>
      <c r="AA174" s="28">
        <f>SUM(AA172:AA173)</f>
        <v>11228.952000000001</v>
      </c>
    </row>
    <row r="175" spans="2:29" ht="45" customHeight="1" x14ac:dyDescent="0.25">
      <c r="C175" s="238" t="s">
        <v>211</v>
      </c>
      <c r="D175" s="238"/>
      <c r="E175" s="238"/>
      <c r="F175" s="238"/>
      <c r="G175" s="238"/>
      <c r="H175" s="238"/>
      <c r="I175" s="238"/>
      <c r="J175" s="238"/>
      <c r="K175" s="238"/>
      <c r="L175" s="238"/>
      <c r="M175" s="238"/>
      <c r="N175" s="238"/>
      <c r="O175" s="238"/>
      <c r="P175" s="238"/>
      <c r="Q175" s="238"/>
      <c r="R175" s="238"/>
      <c r="S175" s="238"/>
      <c r="T175" s="238"/>
      <c r="U175" s="238"/>
      <c r="V175" s="238"/>
      <c r="W175" s="238"/>
      <c r="Z175" s="28" t="s">
        <v>199</v>
      </c>
      <c r="AA175" s="172">
        <f>AA174+AA168</f>
        <v>13140.079000000002</v>
      </c>
    </row>
    <row r="176" spans="2:29" ht="45" customHeight="1" x14ac:dyDescent="0.25">
      <c r="C176" s="237" t="s">
        <v>205</v>
      </c>
      <c r="D176" s="237"/>
      <c r="E176" s="237"/>
      <c r="F176" s="237"/>
      <c r="G176" s="237"/>
      <c r="H176" s="237"/>
      <c r="I176" s="237"/>
      <c r="J176" s="237"/>
      <c r="K176" s="237"/>
      <c r="L176" s="237"/>
      <c r="M176" s="237"/>
      <c r="N176" s="237"/>
      <c r="O176" s="237"/>
      <c r="P176" s="237"/>
      <c r="Q176" s="237"/>
      <c r="R176" s="237"/>
      <c r="S176" s="237"/>
      <c r="T176" s="237"/>
      <c r="U176" s="237"/>
      <c r="V176" s="237"/>
      <c r="W176" s="237"/>
      <c r="AA176" s="172">
        <f>AC171+AA173</f>
        <v>13140.079000000002</v>
      </c>
    </row>
    <row r="177" spans="3:23" ht="45" customHeight="1" x14ac:dyDescent="0.25"/>
    <row r="178" spans="3:23" ht="65.099999999999994" customHeight="1" x14ac:dyDescent="0.25"/>
    <row r="179" spans="3:23" ht="65.099999999999994" customHeight="1" x14ac:dyDescent="0.25">
      <c r="C179" s="237"/>
      <c r="D179" s="237"/>
      <c r="E179" s="237"/>
      <c r="F179" s="237"/>
      <c r="G179" s="237"/>
      <c r="H179" s="237"/>
      <c r="I179" s="237"/>
      <c r="J179" s="237"/>
      <c r="K179" s="237"/>
      <c r="L179" s="237"/>
      <c r="M179" s="237"/>
      <c r="N179" s="237"/>
      <c r="O179" s="237"/>
      <c r="P179" s="237"/>
      <c r="Q179" s="237"/>
      <c r="R179" s="237"/>
      <c r="S179" s="237"/>
      <c r="T179" s="237"/>
      <c r="U179" s="237"/>
      <c r="V179" s="237"/>
      <c r="W179" s="237"/>
    </row>
    <row r="180" spans="3:23" ht="65.099999999999994" customHeight="1" x14ac:dyDescent="0.25"/>
    <row r="181" spans="3:23" ht="65.099999999999994" customHeight="1" x14ac:dyDescent="0.25"/>
    <row r="182" spans="3:23" ht="65.099999999999994" customHeight="1" x14ac:dyDescent="0.25"/>
    <row r="183" spans="3:23" ht="65.099999999999994" customHeight="1" x14ac:dyDescent="0.25"/>
  </sheetData>
  <mergeCells count="135">
    <mergeCell ref="C117:D117"/>
    <mergeCell ref="B118:B119"/>
    <mergeCell ref="C118:C119"/>
    <mergeCell ref="C120:D120"/>
    <mergeCell ref="C122:D122"/>
    <mergeCell ref="F162:H162"/>
    <mergeCell ref="B151:D151"/>
    <mergeCell ref="B152:D152"/>
    <mergeCell ref="C176:W176"/>
    <mergeCell ref="C175:W175"/>
    <mergeCell ref="C165:W165"/>
    <mergeCell ref="C164:W164"/>
    <mergeCell ref="C166:W166"/>
    <mergeCell ref="C170:W170"/>
    <mergeCell ref="C172:W172"/>
    <mergeCell ref="C167:W167"/>
    <mergeCell ref="C171:W171"/>
    <mergeCell ref="C173:W173"/>
    <mergeCell ref="C168:W168"/>
    <mergeCell ref="C174:W174"/>
    <mergeCell ref="B48:B51"/>
    <mergeCell ref="C48:C49"/>
    <mergeCell ref="C50:C51"/>
    <mergeCell ref="C38:D38"/>
    <mergeCell ref="B39:B42"/>
    <mergeCell ref="C39:C40"/>
    <mergeCell ref="C41:C42"/>
    <mergeCell ref="B30:B33"/>
    <mergeCell ref="C179:W179"/>
    <mergeCell ref="C169:W169"/>
    <mergeCell ref="B109:B112"/>
    <mergeCell ref="C109:C110"/>
    <mergeCell ref="C111:C112"/>
    <mergeCell ref="B113:B116"/>
    <mergeCell ref="C113:C114"/>
    <mergeCell ref="C115:C116"/>
    <mergeCell ref="B153:D153"/>
    <mergeCell ref="B154:D154"/>
    <mergeCell ref="B155:D155"/>
    <mergeCell ref="B157:D157"/>
    <mergeCell ref="B158:D158"/>
    <mergeCell ref="B160:D160"/>
    <mergeCell ref="A145:Y145"/>
    <mergeCell ref="A146:D146"/>
    <mergeCell ref="C104:C105"/>
    <mergeCell ref="C106:C107"/>
    <mergeCell ref="B76:B79"/>
    <mergeCell ref="B81:B84"/>
    <mergeCell ref="B68:B71"/>
    <mergeCell ref="B72:B75"/>
    <mergeCell ref="B53:B55"/>
    <mergeCell ref="B61:B66"/>
    <mergeCell ref="C61:C62"/>
    <mergeCell ref="C63:C64"/>
    <mergeCell ref="N6:N7"/>
    <mergeCell ref="C89:D89"/>
    <mergeCell ref="C99:D99"/>
    <mergeCell ref="C52:D52"/>
    <mergeCell ref="C34:D34"/>
    <mergeCell ref="C91:D91"/>
    <mergeCell ref="C92:C93"/>
    <mergeCell ref="C94:C95"/>
    <mergeCell ref="C76:C77"/>
    <mergeCell ref="C78:C79"/>
    <mergeCell ref="C81:C82"/>
    <mergeCell ref="C83:C84"/>
    <mergeCell ref="C67:D67"/>
    <mergeCell ref="C68:C69"/>
    <mergeCell ref="C70:C71"/>
    <mergeCell ref="C72:C73"/>
    <mergeCell ref="C74:C75"/>
    <mergeCell ref="C53:C54"/>
    <mergeCell ref="C55:D55"/>
    <mergeCell ref="C60:D60"/>
    <mergeCell ref="G6:H6"/>
    <mergeCell ref="C30:C31"/>
    <mergeCell ref="C32:C33"/>
    <mergeCell ref="Z146:AB147"/>
    <mergeCell ref="A147:D147"/>
    <mergeCell ref="B123:B130"/>
    <mergeCell ref="C123:C124"/>
    <mergeCell ref="C125:C126"/>
    <mergeCell ref="C130:D130"/>
    <mergeCell ref="B85:B88"/>
    <mergeCell ref="C85:C86"/>
    <mergeCell ref="C87:C88"/>
    <mergeCell ref="C108:D108"/>
    <mergeCell ref="A133:Y133"/>
    <mergeCell ref="A134:D134"/>
    <mergeCell ref="A135:D135"/>
    <mergeCell ref="A138:Y138"/>
    <mergeCell ref="Z138:AA141"/>
    <mergeCell ref="A139:D139"/>
    <mergeCell ref="A140:D140"/>
    <mergeCell ref="A141:D141"/>
    <mergeCell ref="Z134:AB135"/>
    <mergeCell ref="B92:B96"/>
    <mergeCell ref="B100:B103"/>
    <mergeCell ref="C100:C101"/>
    <mergeCell ref="C102:C103"/>
    <mergeCell ref="B104:B107"/>
    <mergeCell ref="B21:B22"/>
    <mergeCell ref="C21:C22"/>
    <mergeCell ref="C43:D43"/>
    <mergeCell ref="B35:B36"/>
    <mergeCell ref="B44:B47"/>
    <mergeCell ref="C44:C45"/>
    <mergeCell ref="C46:C47"/>
    <mergeCell ref="B25:B26"/>
    <mergeCell ref="B27:B28"/>
    <mergeCell ref="C29:D29"/>
    <mergeCell ref="B1:G1"/>
    <mergeCell ref="B2:J2"/>
    <mergeCell ref="B3:O3"/>
    <mergeCell ref="B4:Y4"/>
    <mergeCell ref="A5:D5"/>
    <mergeCell ref="I6:J6"/>
    <mergeCell ref="K6:L6"/>
    <mergeCell ref="W6:Y6"/>
    <mergeCell ref="C24:D24"/>
    <mergeCell ref="C20:D20"/>
    <mergeCell ref="Q6:R6"/>
    <mergeCell ref="S6:T6"/>
    <mergeCell ref="U6:U7"/>
    <mergeCell ref="V6:V7"/>
    <mergeCell ref="C14:D14"/>
    <mergeCell ref="B15:B16"/>
    <mergeCell ref="C15:C16"/>
    <mergeCell ref="C17:D17"/>
    <mergeCell ref="B18:B19"/>
    <mergeCell ref="C18:C19"/>
    <mergeCell ref="O6:P6"/>
    <mergeCell ref="E6:E7"/>
    <mergeCell ref="F6:F7"/>
    <mergeCell ref="M6:M7"/>
  </mergeCells>
  <printOptions horizontalCentered="1"/>
  <pageMargins left="0.19685039370078741" right="0.19685039370078741" top="0.59055118110236227" bottom="0.19685039370078741" header="0.39370078740157483" footer="0.39370078740157483"/>
  <pageSetup paperSize="9" scale="66" firstPageNumber="82" fitToHeight="11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outlinePr summaryBelow="0" summaryRight="0"/>
    <pageSetUpPr fitToPage="1"/>
  </sheetPr>
  <dimension ref="A1:M18"/>
  <sheetViews>
    <sheetView zoomScale="70" workbookViewId="0">
      <selection activeCell="Q13" sqref="Q13"/>
    </sheetView>
  </sheetViews>
  <sheetFormatPr defaultRowHeight="13.2" x14ac:dyDescent="0.25"/>
  <cols>
    <col min="1" max="1" width="3.33203125" bestFit="1" customWidth="1"/>
    <col min="2" max="2" width="48.5546875" customWidth="1"/>
    <col min="3" max="3" width="17.5546875" customWidth="1"/>
    <col min="4" max="4" width="14" customWidth="1"/>
    <col min="5" max="7" width="13.5546875" bestFit="1" customWidth="1"/>
    <col min="8" max="9" width="13.5546875" customWidth="1"/>
    <col min="10" max="10" width="17.33203125" customWidth="1"/>
  </cols>
  <sheetData>
    <row r="1" spans="1:13" ht="13.2" customHeight="1" x14ac:dyDescent="0.25">
      <c r="B1" s="258" t="s">
        <v>22</v>
      </c>
      <c r="C1" s="258"/>
      <c r="D1" s="258"/>
      <c r="G1" s="27"/>
      <c r="H1" s="27"/>
      <c r="I1" s="27"/>
      <c r="J1" s="4"/>
      <c r="K1" s="6"/>
      <c r="L1" s="6"/>
      <c r="M1" s="6"/>
    </row>
    <row r="2" spans="1:13" ht="13.2" customHeight="1" x14ac:dyDescent="0.25">
      <c r="B2" s="259" t="s">
        <v>27</v>
      </c>
      <c r="C2" s="259"/>
      <c r="D2" s="259"/>
      <c r="E2" s="259"/>
      <c r="F2" s="259"/>
      <c r="G2" s="26"/>
      <c r="H2" s="26"/>
      <c r="I2" s="26"/>
      <c r="J2" s="26"/>
      <c r="K2" s="6"/>
      <c r="L2" s="6"/>
      <c r="M2" s="6"/>
    </row>
    <row r="3" spans="1:13" ht="13.2" customHeight="1" x14ac:dyDescent="0.25">
      <c r="B3" s="256" t="s">
        <v>106</v>
      </c>
      <c r="C3" s="257"/>
      <c r="D3" s="257"/>
      <c r="E3" s="257"/>
      <c r="F3" s="257"/>
      <c r="G3" s="26"/>
      <c r="H3" s="26"/>
      <c r="I3" s="26"/>
      <c r="J3" s="26"/>
      <c r="K3" s="1"/>
      <c r="L3" s="1"/>
      <c r="M3" s="1"/>
    </row>
    <row r="4" spans="1:13" ht="65.400000000000006" customHeight="1" x14ac:dyDescent="0.25">
      <c r="A4" s="262" t="s">
        <v>133</v>
      </c>
      <c r="B4" s="262"/>
      <c r="C4" s="262"/>
      <c r="D4" s="262"/>
      <c r="E4" s="262"/>
      <c r="F4" s="262"/>
      <c r="G4" s="262"/>
      <c r="H4" s="262"/>
      <c r="I4" s="262"/>
      <c r="J4" s="262"/>
    </row>
    <row r="5" spans="1:13" ht="50.4" customHeight="1" x14ac:dyDescent="0.25">
      <c r="A5" s="14"/>
      <c r="B5" s="14"/>
      <c r="C5" s="260" t="s">
        <v>134</v>
      </c>
      <c r="D5" s="263" t="s">
        <v>135</v>
      </c>
      <c r="E5" s="263"/>
      <c r="F5" s="263" t="s">
        <v>136</v>
      </c>
      <c r="G5" s="263"/>
      <c r="H5" s="263" t="s">
        <v>137</v>
      </c>
      <c r="I5" s="263"/>
      <c r="J5" s="260" t="s">
        <v>138</v>
      </c>
    </row>
    <row r="6" spans="1:13" ht="81" customHeight="1" x14ac:dyDescent="0.25">
      <c r="A6" s="17" t="s">
        <v>28</v>
      </c>
      <c r="B6" s="17" t="s">
        <v>24</v>
      </c>
      <c r="C6" s="261"/>
      <c r="D6" s="19" t="s">
        <v>20</v>
      </c>
      <c r="E6" s="19" t="s">
        <v>21</v>
      </c>
      <c r="F6" s="19" t="s">
        <v>20</v>
      </c>
      <c r="G6" s="19" t="s">
        <v>21</v>
      </c>
      <c r="H6" s="19" t="s">
        <v>20</v>
      </c>
      <c r="I6" s="19" t="s">
        <v>21</v>
      </c>
      <c r="J6" s="261"/>
    </row>
    <row r="7" spans="1:13" x14ac:dyDescent="0.25">
      <c r="A7" s="15" t="s">
        <v>6</v>
      </c>
      <c r="B7" s="15" t="s">
        <v>8</v>
      </c>
      <c r="C7" s="15" t="s">
        <v>86</v>
      </c>
      <c r="D7" s="15" t="s">
        <v>87</v>
      </c>
      <c r="E7" s="15" t="s">
        <v>88</v>
      </c>
      <c r="F7" s="15" t="s">
        <v>89</v>
      </c>
      <c r="G7" s="15" t="s">
        <v>90</v>
      </c>
      <c r="H7" s="15" t="s">
        <v>91</v>
      </c>
      <c r="I7" s="15" t="s">
        <v>92</v>
      </c>
      <c r="J7" s="15" t="s">
        <v>93</v>
      </c>
    </row>
    <row r="8" spans="1:13" ht="43.95" customHeight="1" x14ac:dyDescent="0.25">
      <c r="A8" s="9"/>
      <c r="B8" s="10" t="s">
        <v>11</v>
      </c>
      <c r="C8" s="8">
        <f t="shared" ref="C8:C14" si="0">E8+G8+I8+J8</f>
        <v>0</v>
      </c>
      <c r="D8" s="7"/>
      <c r="E8" s="3"/>
      <c r="F8" s="7"/>
      <c r="G8" s="3"/>
      <c r="H8" s="3"/>
      <c r="I8" s="3"/>
      <c r="J8" s="3"/>
    </row>
    <row r="9" spans="1:13" ht="31.2" customHeight="1" x14ac:dyDescent="0.25">
      <c r="A9" s="9"/>
      <c r="B9" s="10" t="s">
        <v>139</v>
      </c>
      <c r="C9" s="8">
        <f t="shared" si="0"/>
        <v>1</v>
      </c>
      <c r="D9" s="7"/>
      <c r="E9" s="3"/>
      <c r="F9" s="7"/>
      <c r="G9" s="3"/>
      <c r="H9" s="3"/>
      <c r="I9" s="3">
        <v>1</v>
      </c>
      <c r="J9" s="3"/>
    </row>
    <row r="10" spans="1:13" ht="45" customHeight="1" x14ac:dyDescent="0.25">
      <c r="A10" s="9"/>
      <c r="B10" s="36" t="s">
        <v>119</v>
      </c>
      <c r="C10" s="8">
        <f t="shared" si="0"/>
        <v>0</v>
      </c>
      <c r="D10" s="7"/>
      <c r="E10" s="3"/>
      <c r="F10" s="7"/>
      <c r="G10" s="3"/>
      <c r="H10" s="3"/>
      <c r="I10" s="3"/>
      <c r="J10" s="3"/>
    </row>
    <row r="11" spans="1:13" ht="57" customHeight="1" x14ac:dyDescent="0.25">
      <c r="A11" s="9"/>
      <c r="B11" s="10" t="s">
        <v>12</v>
      </c>
      <c r="C11" s="8">
        <v>16</v>
      </c>
      <c r="D11" s="7"/>
      <c r="E11" s="3"/>
      <c r="F11" s="7"/>
      <c r="G11" s="3">
        <v>12</v>
      </c>
      <c r="H11" s="3"/>
      <c r="I11" s="3">
        <v>2</v>
      </c>
      <c r="J11" s="3">
        <v>2</v>
      </c>
    </row>
    <row r="12" spans="1:13" ht="31.2" customHeight="1" x14ac:dyDescent="0.25">
      <c r="A12" s="9"/>
      <c r="B12" s="10" t="s">
        <v>18</v>
      </c>
      <c r="C12" s="8">
        <f t="shared" si="0"/>
        <v>0</v>
      </c>
      <c r="D12" s="7"/>
      <c r="E12" s="3"/>
      <c r="F12" s="7"/>
      <c r="G12" s="3"/>
      <c r="H12" s="3"/>
      <c r="I12" s="3"/>
      <c r="J12" s="3"/>
    </row>
    <row r="13" spans="1:13" ht="57.6" customHeight="1" x14ac:dyDescent="0.25">
      <c r="A13" s="9"/>
      <c r="B13" s="10" t="s">
        <v>152</v>
      </c>
      <c r="C13" s="8">
        <f t="shared" si="0"/>
        <v>1</v>
      </c>
      <c r="D13" s="7"/>
      <c r="E13" s="3"/>
      <c r="F13" s="7"/>
      <c r="G13" s="3"/>
      <c r="H13" s="3"/>
      <c r="I13" s="3">
        <v>1</v>
      </c>
      <c r="J13" s="3"/>
      <c r="K13" s="127"/>
      <c r="L13" s="128"/>
    </row>
    <row r="14" spans="1:13" ht="70.2" customHeight="1" x14ac:dyDescent="0.25">
      <c r="A14" s="9"/>
      <c r="B14" s="13" t="s">
        <v>19</v>
      </c>
      <c r="C14" s="8">
        <f t="shared" si="0"/>
        <v>0</v>
      </c>
      <c r="D14" s="7"/>
      <c r="E14" s="3"/>
      <c r="F14" s="7"/>
      <c r="G14" s="3"/>
      <c r="H14" s="3"/>
      <c r="I14" s="3"/>
      <c r="J14" s="3"/>
    </row>
    <row r="15" spans="1:13" ht="17.399999999999999" customHeight="1" x14ac:dyDescent="0.25">
      <c r="A15" s="18"/>
      <c r="B15" s="25" t="s">
        <v>7</v>
      </c>
      <c r="C15" s="16">
        <f t="shared" ref="C15:J15" si="1">SUM(C8:C14)</f>
        <v>18</v>
      </c>
      <c r="D15" s="16">
        <f t="shared" si="1"/>
        <v>0</v>
      </c>
      <c r="E15" s="16">
        <f t="shared" si="1"/>
        <v>0</v>
      </c>
      <c r="F15" s="16">
        <f t="shared" si="1"/>
        <v>0</v>
      </c>
      <c r="G15" s="16">
        <f t="shared" si="1"/>
        <v>12</v>
      </c>
      <c r="H15" s="16">
        <f t="shared" si="1"/>
        <v>0</v>
      </c>
      <c r="I15" s="16">
        <f t="shared" si="1"/>
        <v>4</v>
      </c>
      <c r="J15" s="16">
        <f t="shared" si="1"/>
        <v>2</v>
      </c>
    </row>
    <row r="16" spans="1:13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  <row r="18" spans="2:2" x14ac:dyDescent="0.25">
      <c r="B18" s="12" t="s">
        <v>35</v>
      </c>
    </row>
  </sheetData>
  <mergeCells count="9">
    <mergeCell ref="B3:F3"/>
    <mergeCell ref="B1:D1"/>
    <mergeCell ref="B2:F2"/>
    <mergeCell ref="C5:C6"/>
    <mergeCell ref="J5:J6"/>
    <mergeCell ref="A4:J4"/>
    <mergeCell ref="D5:E5"/>
    <mergeCell ref="F5:G5"/>
    <mergeCell ref="H5:I5"/>
  </mergeCells>
  <phoneticPr fontId="0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77" firstPageNumber="87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7"/>
  <sheetViews>
    <sheetView zoomScale="70" zoomScaleNormal="70" workbookViewId="0">
      <selection sqref="A1:C1"/>
    </sheetView>
  </sheetViews>
  <sheetFormatPr defaultRowHeight="13.2" x14ac:dyDescent="0.25"/>
  <cols>
    <col min="2" max="2" width="44.6640625" customWidth="1"/>
    <col min="3" max="3" width="20.44140625" customWidth="1"/>
  </cols>
  <sheetData>
    <row r="1" spans="1:8" ht="15.6" customHeight="1" x14ac:dyDescent="0.3">
      <c r="A1" s="268" t="s">
        <v>129</v>
      </c>
      <c r="B1" s="268"/>
      <c r="C1" s="268"/>
      <c r="D1" s="35"/>
      <c r="E1" s="35"/>
      <c r="F1" s="35"/>
      <c r="G1" s="35"/>
      <c r="H1" s="35"/>
    </row>
    <row r="2" spans="1:8" x14ac:dyDescent="0.25">
      <c r="A2" s="269" t="s">
        <v>27</v>
      </c>
      <c r="B2" s="269"/>
      <c r="C2" s="269"/>
      <c r="D2" s="1"/>
      <c r="E2" s="1"/>
    </row>
    <row r="3" spans="1:8" x14ac:dyDescent="0.25">
      <c r="A3" s="270" t="s">
        <v>106</v>
      </c>
      <c r="B3" s="270"/>
      <c r="C3" s="270"/>
      <c r="D3" s="11"/>
      <c r="E3" s="11"/>
    </row>
    <row r="4" spans="1:8" x14ac:dyDescent="0.25">
      <c r="A4" s="21"/>
      <c r="B4" s="21"/>
      <c r="C4" s="21"/>
      <c r="D4" s="11"/>
      <c r="E4" s="11"/>
    </row>
    <row r="5" spans="1:8" ht="79.2" customHeight="1" x14ac:dyDescent="0.3">
      <c r="A5" s="264" t="s">
        <v>120</v>
      </c>
      <c r="B5" s="264"/>
      <c r="C5" s="264"/>
      <c r="D5" s="20"/>
      <c r="E5" s="20"/>
      <c r="F5" s="20"/>
      <c r="G5" s="20"/>
      <c r="H5" s="20"/>
    </row>
    <row r="7" spans="1:8" ht="27.6" customHeight="1" x14ac:dyDescent="0.25">
      <c r="A7" s="22" t="s">
        <v>121</v>
      </c>
      <c r="B7" s="22" t="s">
        <v>122</v>
      </c>
      <c r="C7" s="22" t="s">
        <v>107</v>
      </c>
    </row>
    <row r="8" spans="1:8" x14ac:dyDescent="0.25">
      <c r="A8" s="23" t="s">
        <v>6</v>
      </c>
      <c r="B8" s="23" t="s">
        <v>8</v>
      </c>
      <c r="C8" s="23">
        <v>1</v>
      </c>
    </row>
    <row r="9" spans="1:8" ht="109.2" customHeight="1" x14ac:dyDescent="0.3">
      <c r="A9" s="265" t="s">
        <v>108</v>
      </c>
      <c r="B9" s="24" t="s">
        <v>123</v>
      </c>
      <c r="C9" s="5"/>
    </row>
    <row r="10" spans="1:8" ht="15.6" x14ac:dyDescent="0.3">
      <c r="A10" s="266"/>
      <c r="B10" s="24" t="s">
        <v>124</v>
      </c>
      <c r="C10" s="5"/>
    </row>
    <row r="11" spans="1:8" ht="15.6" x14ac:dyDescent="0.3">
      <c r="A11" s="267"/>
      <c r="B11" s="24" t="s">
        <v>125</v>
      </c>
      <c r="C11" s="5"/>
    </row>
    <row r="12" spans="1:8" ht="63.6" customHeight="1" x14ac:dyDescent="0.3">
      <c r="A12" s="265" t="s">
        <v>109</v>
      </c>
      <c r="B12" s="24" t="s">
        <v>126</v>
      </c>
      <c r="C12" s="5"/>
    </row>
    <row r="13" spans="1:8" ht="15.6" x14ac:dyDescent="0.3">
      <c r="A13" s="266"/>
      <c r="B13" s="24" t="s">
        <v>124</v>
      </c>
      <c r="C13" s="5"/>
    </row>
    <row r="14" spans="1:8" ht="15.6" x14ac:dyDescent="0.3">
      <c r="A14" s="267"/>
      <c r="B14" s="24" t="s">
        <v>125</v>
      </c>
      <c r="C14" s="5"/>
    </row>
    <row r="15" spans="1:8" ht="46.2" customHeight="1" x14ac:dyDescent="0.3">
      <c r="A15" s="265" t="s">
        <v>110</v>
      </c>
      <c r="B15" s="24" t="s">
        <v>127</v>
      </c>
      <c r="C15" s="5"/>
    </row>
    <row r="16" spans="1:8" ht="15.6" x14ac:dyDescent="0.3">
      <c r="A16" s="266"/>
      <c r="B16" s="24" t="s">
        <v>124</v>
      </c>
      <c r="C16" s="5"/>
    </row>
    <row r="17" spans="1:3" ht="15.6" x14ac:dyDescent="0.3">
      <c r="A17" s="267"/>
      <c r="B17" s="24" t="s">
        <v>125</v>
      </c>
      <c r="C17" s="5"/>
    </row>
  </sheetData>
  <mergeCells count="7">
    <mergeCell ref="A5:C5"/>
    <mergeCell ref="A9:A11"/>
    <mergeCell ref="A12:A14"/>
    <mergeCell ref="A15:A17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zoomScale="70" zoomScaleNormal="70" workbookViewId="0">
      <selection sqref="A1:D1"/>
    </sheetView>
  </sheetViews>
  <sheetFormatPr defaultRowHeight="13.2" x14ac:dyDescent="0.25"/>
  <cols>
    <col min="1" max="1" width="25" style="42" customWidth="1"/>
    <col min="2" max="2" width="12.5546875" style="42" customWidth="1"/>
    <col min="3" max="3" width="8.5546875" style="42" customWidth="1"/>
    <col min="4" max="4" width="13.109375" style="42" customWidth="1"/>
    <col min="5" max="5" width="14.109375" style="42" customWidth="1"/>
    <col min="6" max="6" width="8.109375" style="42" customWidth="1"/>
    <col min="7" max="7" width="13.5546875" style="42" customWidth="1"/>
    <col min="8" max="8" width="11.44140625" style="42" customWidth="1"/>
    <col min="9" max="9" width="13.6640625" style="42" customWidth="1"/>
    <col min="10" max="10" width="8.44140625" style="42" customWidth="1"/>
    <col min="11" max="11" width="13.5546875" style="42" customWidth="1"/>
    <col min="12" max="12" width="9.109375" style="42" customWidth="1"/>
    <col min="13" max="256" width="8.88671875" style="42"/>
    <col min="257" max="257" width="25" style="42" customWidth="1"/>
    <col min="258" max="258" width="12.5546875" style="42" customWidth="1"/>
    <col min="259" max="259" width="8.5546875" style="42" customWidth="1"/>
    <col min="260" max="260" width="13.109375" style="42" customWidth="1"/>
    <col min="261" max="261" width="14.109375" style="42" customWidth="1"/>
    <col min="262" max="262" width="8.109375" style="42" customWidth="1"/>
    <col min="263" max="263" width="13.5546875" style="42" customWidth="1"/>
    <col min="264" max="264" width="11.44140625" style="42" customWidth="1"/>
    <col min="265" max="265" width="13.6640625" style="42" customWidth="1"/>
    <col min="266" max="266" width="8.44140625" style="42" customWidth="1"/>
    <col min="267" max="267" width="13.5546875" style="42" customWidth="1"/>
    <col min="268" max="268" width="9.109375" style="42" customWidth="1"/>
    <col min="269" max="512" width="8.88671875" style="42"/>
    <col min="513" max="513" width="25" style="42" customWidth="1"/>
    <col min="514" max="514" width="12.5546875" style="42" customWidth="1"/>
    <col min="515" max="515" width="8.5546875" style="42" customWidth="1"/>
    <col min="516" max="516" width="13.109375" style="42" customWidth="1"/>
    <col min="517" max="517" width="14.109375" style="42" customWidth="1"/>
    <col min="518" max="518" width="8.109375" style="42" customWidth="1"/>
    <col min="519" max="519" width="13.5546875" style="42" customWidth="1"/>
    <col min="520" max="520" width="11.44140625" style="42" customWidth="1"/>
    <col min="521" max="521" width="13.6640625" style="42" customWidth="1"/>
    <col min="522" max="522" width="8.44140625" style="42" customWidth="1"/>
    <col min="523" max="523" width="13.5546875" style="42" customWidth="1"/>
    <col min="524" max="524" width="9.109375" style="42" customWidth="1"/>
    <col min="525" max="768" width="8.88671875" style="42"/>
    <col min="769" max="769" width="25" style="42" customWidth="1"/>
    <col min="770" max="770" width="12.5546875" style="42" customWidth="1"/>
    <col min="771" max="771" width="8.5546875" style="42" customWidth="1"/>
    <col min="772" max="772" width="13.109375" style="42" customWidth="1"/>
    <col min="773" max="773" width="14.109375" style="42" customWidth="1"/>
    <col min="774" max="774" width="8.109375" style="42" customWidth="1"/>
    <col min="775" max="775" width="13.5546875" style="42" customWidth="1"/>
    <col min="776" max="776" width="11.44140625" style="42" customWidth="1"/>
    <col min="777" max="777" width="13.6640625" style="42" customWidth="1"/>
    <col min="778" max="778" width="8.44140625" style="42" customWidth="1"/>
    <col min="779" max="779" width="13.5546875" style="42" customWidth="1"/>
    <col min="780" max="780" width="9.109375" style="42" customWidth="1"/>
    <col min="781" max="1024" width="8.88671875" style="42"/>
    <col min="1025" max="1025" width="25" style="42" customWidth="1"/>
    <col min="1026" max="1026" width="12.5546875" style="42" customWidth="1"/>
    <col min="1027" max="1027" width="8.5546875" style="42" customWidth="1"/>
    <col min="1028" max="1028" width="13.109375" style="42" customWidth="1"/>
    <col min="1029" max="1029" width="14.109375" style="42" customWidth="1"/>
    <col min="1030" max="1030" width="8.109375" style="42" customWidth="1"/>
    <col min="1031" max="1031" width="13.5546875" style="42" customWidth="1"/>
    <col min="1032" max="1032" width="11.44140625" style="42" customWidth="1"/>
    <col min="1033" max="1033" width="13.6640625" style="42" customWidth="1"/>
    <col min="1034" max="1034" width="8.44140625" style="42" customWidth="1"/>
    <col min="1035" max="1035" width="13.5546875" style="42" customWidth="1"/>
    <col min="1036" max="1036" width="9.109375" style="42" customWidth="1"/>
    <col min="1037" max="1280" width="8.88671875" style="42"/>
    <col min="1281" max="1281" width="25" style="42" customWidth="1"/>
    <col min="1282" max="1282" width="12.5546875" style="42" customWidth="1"/>
    <col min="1283" max="1283" width="8.5546875" style="42" customWidth="1"/>
    <col min="1284" max="1284" width="13.109375" style="42" customWidth="1"/>
    <col min="1285" max="1285" width="14.109375" style="42" customWidth="1"/>
    <col min="1286" max="1286" width="8.109375" style="42" customWidth="1"/>
    <col min="1287" max="1287" width="13.5546875" style="42" customWidth="1"/>
    <col min="1288" max="1288" width="11.44140625" style="42" customWidth="1"/>
    <col min="1289" max="1289" width="13.6640625" style="42" customWidth="1"/>
    <col min="1290" max="1290" width="8.44140625" style="42" customWidth="1"/>
    <col min="1291" max="1291" width="13.5546875" style="42" customWidth="1"/>
    <col min="1292" max="1292" width="9.109375" style="42" customWidth="1"/>
    <col min="1293" max="1536" width="8.88671875" style="42"/>
    <col min="1537" max="1537" width="25" style="42" customWidth="1"/>
    <col min="1538" max="1538" width="12.5546875" style="42" customWidth="1"/>
    <col min="1539" max="1539" width="8.5546875" style="42" customWidth="1"/>
    <col min="1540" max="1540" width="13.109375" style="42" customWidth="1"/>
    <col min="1541" max="1541" width="14.109375" style="42" customWidth="1"/>
    <col min="1542" max="1542" width="8.109375" style="42" customWidth="1"/>
    <col min="1543" max="1543" width="13.5546875" style="42" customWidth="1"/>
    <col min="1544" max="1544" width="11.44140625" style="42" customWidth="1"/>
    <col min="1545" max="1545" width="13.6640625" style="42" customWidth="1"/>
    <col min="1546" max="1546" width="8.44140625" style="42" customWidth="1"/>
    <col min="1547" max="1547" width="13.5546875" style="42" customWidth="1"/>
    <col min="1548" max="1548" width="9.109375" style="42" customWidth="1"/>
    <col min="1549" max="1792" width="8.88671875" style="42"/>
    <col min="1793" max="1793" width="25" style="42" customWidth="1"/>
    <col min="1794" max="1794" width="12.5546875" style="42" customWidth="1"/>
    <col min="1795" max="1795" width="8.5546875" style="42" customWidth="1"/>
    <col min="1796" max="1796" width="13.109375" style="42" customWidth="1"/>
    <col min="1797" max="1797" width="14.109375" style="42" customWidth="1"/>
    <col min="1798" max="1798" width="8.109375" style="42" customWidth="1"/>
    <col min="1799" max="1799" width="13.5546875" style="42" customWidth="1"/>
    <col min="1800" max="1800" width="11.44140625" style="42" customWidth="1"/>
    <col min="1801" max="1801" width="13.6640625" style="42" customWidth="1"/>
    <col min="1802" max="1802" width="8.44140625" style="42" customWidth="1"/>
    <col min="1803" max="1803" width="13.5546875" style="42" customWidth="1"/>
    <col min="1804" max="1804" width="9.109375" style="42" customWidth="1"/>
    <col min="1805" max="2048" width="8.88671875" style="42"/>
    <col min="2049" max="2049" width="25" style="42" customWidth="1"/>
    <col min="2050" max="2050" width="12.5546875" style="42" customWidth="1"/>
    <col min="2051" max="2051" width="8.5546875" style="42" customWidth="1"/>
    <col min="2052" max="2052" width="13.109375" style="42" customWidth="1"/>
    <col min="2053" max="2053" width="14.109375" style="42" customWidth="1"/>
    <col min="2054" max="2054" width="8.109375" style="42" customWidth="1"/>
    <col min="2055" max="2055" width="13.5546875" style="42" customWidth="1"/>
    <col min="2056" max="2056" width="11.44140625" style="42" customWidth="1"/>
    <col min="2057" max="2057" width="13.6640625" style="42" customWidth="1"/>
    <col min="2058" max="2058" width="8.44140625" style="42" customWidth="1"/>
    <col min="2059" max="2059" width="13.5546875" style="42" customWidth="1"/>
    <col min="2060" max="2060" width="9.109375" style="42" customWidth="1"/>
    <col min="2061" max="2304" width="8.88671875" style="42"/>
    <col min="2305" max="2305" width="25" style="42" customWidth="1"/>
    <col min="2306" max="2306" width="12.5546875" style="42" customWidth="1"/>
    <col min="2307" max="2307" width="8.5546875" style="42" customWidth="1"/>
    <col min="2308" max="2308" width="13.109375" style="42" customWidth="1"/>
    <col min="2309" max="2309" width="14.109375" style="42" customWidth="1"/>
    <col min="2310" max="2310" width="8.109375" style="42" customWidth="1"/>
    <col min="2311" max="2311" width="13.5546875" style="42" customWidth="1"/>
    <col min="2312" max="2312" width="11.44140625" style="42" customWidth="1"/>
    <col min="2313" max="2313" width="13.6640625" style="42" customWidth="1"/>
    <col min="2314" max="2314" width="8.44140625" style="42" customWidth="1"/>
    <col min="2315" max="2315" width="13.5546875" style="42" customWidth="1"/>
    <col min="2316" max="2316" width="9.109375" style="42" customWidth="1"/>
    <col min="2317" max="2560" width="8.88671875" style="42"/>
    <col min="2561" max="2561" width="25" style="42" customWidth="1"/>
    <col min="2562" max="2562" width="12.5546875" style="42" customWidth="1"/>
    <col min="2563" max="2563" width="8.5546875" style="42" customWidth="1"/>
    <col min="2564" max="2564" width="13.109375" style="42" customWidth="1"/>
    <col min="2565" max="2565" width="14.109375" style="42" customWidth="1"/>
    <col min="2566" max="2566" width="8.109375" style="42" customWidth="1"/>
    <col min="2567" max="2567" width="13.5546875" style="42" customWidth="1"/>
    <col min="2568" max="2568" width="11.44140625" style="42" customWidth="1"/>
    <col min="2569" max="2569" width="13.6640625" style="42" customWidth="1"/>
    <col min="2570" max="2570" width="8.44140625" style="42" customWidth="1"/>
    <col min="2571" max="2571" width="13.5546875" style="42" customWidth="1"/>
    <col min="2572" max="2572" width="9.109375" style="42" customWidth="1"/>
    <col min="2573" max="2816" width="8.88671875" style="42"/>
    <col min="2817" max="2817" width="25" style="42" customWidth="1"/>
    <col min="2818" max="2818" width="12.5546875" style="42" customWidth="1"/>
    <col min="2819" max="2819" width="8.5546875" style="42" customWidth="1"/>
    <col min="2820" max="2820" width="13.109375" style="42" customWidth="1"/>
    <col min="2821" max="2821" width="14.109375" style="42" customWidth="1"/>
    <col min="2822" max="2822" width="8.109375" style="42" customWidth="1"/>
    <col min="2823" max="2823" width="13.5546875" style="42" customWidth="1"/>
    <col min="2824" max="2824" width="11.44140625" style="42" customWidth="1"/>
    <col min="2825" max="2825" width="13.6640625" style="42" customWidth="1"/>
    <col min="2826" max="2826" width="8.44140625" style="42" customWidth="1"/>
    <col min="2827" max="2827" width="13.5546875" style="42" customWidth="1"/>
    <col min="2828" max="2828" width="9.109375" style="42" customWidth="1"/>
    <col min="2829" max="3072" width="8.88671875" style="42"/>
    <col min="3073" max="3073" width="25" style="42" customWidth="1"/>
    <col min="3074" max="3074" width="12.5546875" style="42" customWidth="1"/>
    <col min="3075" max="3075" width="8.5546875" style="42" customWidth="1"/>
    <col min="3076" max="3076" width="13.109375" style="42" customWidth="1"/>
    <col min="3077" max="3077" width="14.109375" style="42" customWidth="1"/>
    <col min="3078" max="3078" width="8.109375" style="42" customWidth="1"/>
    <col min="3079" max="3079" width="13.5546875" style="42" customWidth="1"/>
    <col min="3080" max="3080" width="11.44140625" style="42" customWidth="1"/>
    <col min="3081" max="3081" width="13.6640625" style="42" customWidth="1"/>
    <col min="3082" max="3082" width="8.44140625" style="42" customWidth="1"/>
    <col min="3083" max="3083" width="13.5546875" style="42" customWidth="1"/>
    <col min="3084" max="3084" width="9.109375" style="42" customWidth="1"/>
    <col min="3085" max="3328" width="8.88671875" style="42"/>
    <col min="3329" max="3329" width="25" style="42" customWidth="1"/>
    <col min="3330" max="3330" width="12.5546875" style="42" customWidth="1"/>
    <col min="3331" max="3331" width="8.5546875" style="42" customWidth="1"/>
    <col min="3332" max="3332" width="13.109375" style="42" customWidth="1"/>
    <col min="3333" max="3333" width="14.109375" style="42" customWidth="1"/>
    <col min="3334" max="3334" width="8.109375" style="42" customWidth="1"/>
    <col min="3335" max="3335" width="13.5546875" style="42" customWidth="1"/>
    <col min="3336" max="3336" width="11.44140625" style="42" customWidth="1"/>
    <col min="3337" max="3337" width="13.6640625" style="42" customWidth="1"/>
    <col min="3338" max="3338" width="8.44140625" style="42" customWidth="1"/>
    <col min="3339" max="3339" width="13.5546875" style="42" customWidth="1"/>
    <col min="3340" max="3340" width="9.109375" style="42" customWidth="1"/>
    <col min="3341" max="3584" width="8.88671875" style="42"/>
    <col min="3585" max="3585" width="25" style="42" customWidth="1"/>
    <col min="3586" max="3586" width="12.5546875" style="42" customWidth="1"/>
    <col min="3587" max="3587" width="8.5546875" style="42" customWidth="1"/>
    <col min="3588" max="3588" width="13.109375" style="42" customWidth="1"/>
    <col min="3589" max="3589" width="14.109375" style="42" customWidth="1"/>
    <col min="3590" max="3590" width="8.109375" style="42" customWidth="1"/>
    <col min="3591" max="3591" width="13.5546875" style="42" customWidth="1"/>
    <col min="3592" max="3592" width="11.44140625" style="42" customWidth="1"/>
    <col min="3593" max="3593" width="13.6640625" style="42" customWidth="1"/>
    <col min="3594" max="3594" width="8.44140625" style="42" customWidth="1"/>
    <col min="3595" max="3595" width="13.5546875" style="42" customWidth="1"/>
    <col min="3596" max="3596" width="9.109375" style="42" customWidth="1"/>
    <col min="3597" max="3840" width="8.88671875" style="42"/>
    <col min="3841" max="3841" width="25" style="42" customWidth="1"/>
    <col min="3842" max="3842" width="12.5546875" style="42" customWidth="1"/>
    <col min="3843" max="3843" width="8.5546875" style="42" customWidth="1"/>
    <col min="3844" max="3844" width="13.109375" style="42" customWidth="1"/>
    <col min="3845" max="3845" width="14.109375" style="42" customWidth="1"/>
    <col min="3846" max="3846" width="8.109375" style="42" customWidth="1"/>
    <col min="3847" max="3847" width="13.5546875" style="42" customWidth="1"/>
    <col min="3848" max="3848" width="11.44140625" style="42" customWidth="1"/>
    <col min="3849" max="3849" width="13.6640625" style="42" customWidth="1"/>
    <col min="3850" max="3850" width="8.44140625" style="42" customWidth="1"/>
    <col min="3851" max="3851" width="13.5546875" style="42" customWidth="1"/>
    <col min="3852" max="3852" width="9.109375" style="42" customWidth="1"/>
    <col min="3853" max="4096" width="8.88671875" style="42"/>
    <col min="4097" max="4097" width="25" style="42" customWidth="1"/>
    <col min="4098" max="4098" width="12.5546875" style="42" customWidth="1"/>
    <col min="4099" max="4099" width="8.5546875" style="42" customWidth="1"/>
    <col min="4100" max="4100" width="13.109375" style="42" customWidth="1"/>
    <col min="4101" max="4101" width="14.109375" style="42" customWidth="1"/>
    <col min="4102" max="4102" width="8.109375" style="42" customWidth="1"/>
    <col min="4103" max="4103" width="13.5546875" style="42" customWidth="1"/>
    <col min="4104" max="4104" width="11.44140625" style="42" customWidth="1"/>
    <col min="4105" max="4105" width="13.6640625" style="42" customWidth="1"/>
    <col min="4106" max="4106" width="8.44140625" style="42" customWidth="1"/>
    <col min="4107" max="4107" width="13.5546875" style="42" customWidth="1"/>
    <col min="4108" max="4108" width="9.109375" style="42" customWidth="1"/>
    <col min="4109" max="4352" width="8.88671875" style="42"/>
    <col min="4353" max="4353" width="25" style="42" customWidth="1"/>
    <col min="4354" max="4354" width="12.5546875" style="42" customWidth="1"/>
    <col min="4355" max="4355" width="8.5546875" style="42" customWidth="1"/>
    <col min="4356" max="4356" width="13.109375" style="42" customWidth="1"/>
    <col min="4357" max="4357" width="14.109375" style="42" customWidth="1"/>
    <col min="4358" max="4358" width="8.109375" style="42" customWidth="1"/>
    <col min="4359" max="4359" width="13.5546875" style="42" customWidth="1"/>
    <col min="4360" max="4360" width="11.44140625" style="42" customWidth="1"/>
    <col min="4361" max="4361" width="13.6640625" style="42" customWidth="1"/>
    <col min="4362" max="4362" width="8.44140625" style="42" customWidth="1"/>
    <col min="4363" max="4363" width="13.5546875" style="42" customWidth="1"/>
    <col min="4364" max="4364" width="9.109375" style="42" customWidth="1"/>
    <col min="4365" max="4608" width="8.88671875" style="42"/>
    <col min="4609" max="4609" width="25" style="42" customWidth="1"/>
    <col min="4610" max="4610" width="12.5546875" style="42" customWidth="1"/>
    <col min="4611" max="4611" width="8.5546875" style="42" customWidth="1"/>
    <col min="4612" max="4612" width="13.109375" style="42" customWidth="1"/>
    <col min="4613" max="4613" width="14.109375" style="42" customWidth="1"/>
    <col min="4614" max="4614" width="8.109375" style="42" customWidth="1"/>
    <col min="4615" max="4615" width="13.5546875" style="42" customWidth="1"/>
    <col min="4616" max="4616" width="11.44140625" style="42" customWidth="1"/>
    <col min="4617" max="4617" width="13.6640625" style="42" customWidth="1"/>
    <col min="4618" max="4618" width="8.44140625" style="42" customWidth="1"/>
    <col min="4619" max="4619" width="13.5546875" style="42" customWidth="1"/>
    <col min="4620" max="4620" width="9.109375" style="42" customWidth="1"/>
    <col min="4621" max="4864" width="8.88671875" style="42"/>
    <col min="4865" max="4865" width="25" style="42" customWidth="1"/>
    <col min="4866" max="4866" width="12.5546875" style="42" customWidth="1"/>
    <col min="4867" max="4867" width="8.5546875" style="42" customWidth="1"/>
    <col min="4868" max="4868" width="13.109375" style="42" customWidth="1"/>
    <col min="4869" max="4869" width="14.109375" style="42" customWidth="1"/>
    <col min="4870" max="4870" width="8.109375" style="42" customWidth="1"/>
    <col min="4871" max="4871" width="13.5546875" style="42" customWidth="1"/>
    <col min="4872" max="4872" width="11.44140625" style="42" customWidth="1"/>
    <col min="4873" max="4873" width="13.6640625" style="42" customWidth="1"/>
    <col min="4874" max="4874" width="8.44140625" style="42" customWidth="1"/>
    <col min="4875" max="4875" width="13.5546875" style="42" customWidth="1"/>
    <col min="4876" max="4876" width="9.109375" style="42" customWidth="1"/>
    <col min="4877" max="5120" width="8.88671875" style="42"/>
    <col min="5121" max="5121" width="25" style="42" customWidth="1"/>
    <col min="5122" max="5122" width="12.5546875" style="42" customWidth="1"/>
    <col min="5123" max="5123" width="8.5546875" style="42" customWidth="1"/>
    <col min="5124" max="5124" width="13.109375" style="42" customWidth="1"/>
    <col min="5125" max="5125" width="14.109375" style="42" customWidth="1"/>
    <col min="5126" max="5126" width="8.109375" style="42" customWidth="1"/>
    <col min="5127" max="5127" width="13.5546875" style="42" customWidth="1"/>
    <col min="5128" max="5128" width="11.44140625" style="42" customWidth="1"/>
    <col min="5129" max="5129" width="13.6640625" style="42" customWidth="1"/>
    <col min="5130" max="5130" width="8.44140625" style="42" customWidth="1"/>
    <col min="5131" max="5131" width="13.5546875" style="42" customWidth="1"/>
    <col min="5132" max="5132" width="9.109375" style="42" customWidth="1"/>
    <col min="5133" max="5376" width="8.88671875" style="42"/>
    <col min="5377" max="5377" width="25" style="42" customWidth="1"/>
    <col min="5378" max="5378" width="12.5546875" style="42" customWidth="1"/>
    <col min="5379" max="5379" width="8.5546875" style="42" customWidth="1"/>
    <col min="5380" max="5380" width="13.109375" style="42" customWidth="1"/>
    <col min="5381" max="5381" width="14.109375" style="42" customWidth="1"/>
    <col min="5382" max="5382" width="8.109375" style="42" customWidth="1"/>
    <col min="5383" max="5383" width="13.5546875" style="42" customWidth="1"/>
    <col min="5384" max="5384" width="11.44140625" style="42" customWidth="1"/>
    <col min="5385" max="5385" width="13.6640625" style="42" customWidth="1"/>
    <col min="5386" max="5386" width="8.44140625" style="42" customWidth="1"/>
    <col min="5387" max="5387" width="13.5546875" style="42" customWidth="1"/>
    <col min="5388" max="5388" width="9.109375" style="42" customWidth="1"/>
    <col min="5389" max="5632" width="8.88671875" style="42"/>
    <col min="5633" max="5633" width="25" style="42" customWidth="1"/>
    <col min="5634" max="5634" width="12.5546875" style="42" customWidth="1"/>
    <col min="5635" max="5635" width="8.5546875" style="42" customWidth="1"/>
    <col min="5636" max="5636" width="13.109375" style="42" customWidth="1"/>
    <col min="5637" max="5637" width="14.109375" style="42" customWidth="1"/>
    <col min="5638" max="5638" width="8.109375" style="42" customWidth="1"/>
    <col min="5639" max="5639" width="13.5546875" style="42" customWidth="1"/>
    <col min="5640" max="5640" width="11.44140625" style="42" customWidth="1"/>
    <col min="5641" max="5641" width="13.6640625" style="42" customWidth="1"/>
    <col min="5642" max="5642" width="8.44140625" style="42" customWidth="1"/>
    <col min="5643" max="5643" width="13.5546875" style="42" customWidth="1"/>
    <col min="5644" max="5644" width="9.109375" style="42" customWidth="1"/>
    <col min="5645" max="5888" width="8.88671875" style="42"/>
    <col min="5889" max="5889" width="25" style="42" customWidth="1"/>
    <col min="5890" max="5890" width="12.5546875" style="42" customWidth="1"/>
    <col min="5891" max="5891" width="8.5546875" style="42" customWidth="1"/>
    <col min="5892" max="5892" width="13.109375" style="42" customWidth="1"/>
    <col min="5893" max="5893" width="14.109375" style="42" customWidth="1"/>
    <col min="5894" max="5894" width="8.109375" style="42" customWidth="1"/>
    <col min="5895" max="5895" width="13.5546875" style="42" customWidth="1"/>
    <col min="5896" max="5896" width="11.44140625" style="42" customWidth="1"/>
    <col min="5897" max="5897" width="13.6640625" style="42" customWidth="1"/>
    <col min="5898" max="5898" width="8.44140625" style="42" customWidth="1"/>
    <col min="5899" max="5899" width="13.5546875" style="42" customWidth="1"/>
    <col min="5900" max="5900" width="9.109375" style="42" customWidth="1"/>
    <col min="5901" max="6144" width="8.88671875" style="42"/>
    <col min="6145" max="6145" width="25" style="42" customWidth="1"/>
    <col min="6146" max="6146" width="12.5546875" style="42" customWidth="1"/>
    <col min="6147" max="6147" width="8.5546875" style="42" customWidth="1"/>
    <col min="6148" max="6148" width="13.109375" style="42" customWidth="1"/>
    <col min="6149" max="6149" width="14.109375" style="42" customWidth="1"/>
    <col min="6150" max="6150" width="8.109375" style="42" customWidth="1"/>
    <col min="6151" max="6151" width="13.5546875" style="42" customWidth="1"/>
    <col min="6152" max="6152" width="11.44140625" style="42" customWidth="1"/>
    <col min="6153" max="6153" width="13.6640625" style="42" customWidth="1"/>
    <col min="6154" max="6154" width="8.44140625" style="42" customWidth="1"/>
    <col min="6155" max="6155" width="13.5546875" style="42" customWidth="1"/>
    <col min="6156" max="6156" width="9.109375" style="42" customWidth="1"/>
    <col min="6157" max="6400" width="8.88671875" style="42"/>
    <col min="6401" max="6401" width="25" style="42" customWidth="1"/>
    <col min="6402" max="6402" width="12.5546875" style="42" customWidth="1"/>
    <col min="6403" max="6403" width="8.5546875" style="42" customWidth="1"/>
    <col min="6404" max="6404" width="13.109375" style="42" customWidth="1"/>
    <col min="6405" max="6405" width="14.109375" style="42" customWidth="1"/>
    <col min="6406" max="6406" width="8.109375" style="42" customWidth="1"/>
    <col min="6407" max="6407" width="13.5546875" style="42" customWidth="1"/>
    <col min="6408" max="6408" width="11.44140625" style="42" customWidth="1"/>
    <col min="6409" max="6409" width="13.6640625" style="42" customWidth="1"/>
    <col min="6410" max="6410" width="8.44140625" style="42" customWidth="1"/>
    <col min="6411" max="6411" width="13.5546875" style="42" customWidth="1"/>
    <col min="6412" max="6412" width="9.109375" style="42" customWidth="1"/>
    <col min="6413" max="6656" width="8.88671875" style="42"/>
    <col min="6657" max="6657" width="25" style="42" customWidth="1"/>
    <col min="6658" max="6658" width="12.5546875" style="42" customWidth="1"/>
    <col min="6659" max="6659" width="8.5546875" style="42" customWidth="1"/>
    <col min="6660" max="6660" width="13.109375" style="42" customWidth="1"/>
    <col min="6661" max="6661" width="14.109375" style="42" customWidth="1"/>
    <col min="6662" max="6662" width="8.109375" style="42" customWidth="1"/>
    <col min="6663" max="6663" width="13.5546875" style="42" customWidth="1"/>
    <col min="6664" max="6664" width="11.44140625" style="42" customWidth="1"/>
    <col min="6665" max="6665" width="13.6640625" style="42" customWidth="1"/>
    <col min="6666" max="6666" width="8.44140625" style="42" customWidth="1"/>
    <col min="6667" max="6667" width="13.5546875" style="42" customWidth="1"/>
    <col min="6668" max="6668" width="9.109375" style="42" customWidth="1"/>
    <col min="6669" max="6912" width="8.88671875" style="42"/>
    <col min="6913" max="6913" width="25" style="42" customWidth="1"/>
    <col min="6914" max="6914" width="12.5546875" style="42" customWidth="1"/>
    <col min="6915" max="6915" width="8.5546875" style="42" customWidth="1"/>
    <col min="6916" max="6916" width="13.109375" style="42" customWidth="1"/>
    <col min="6917" max="6917" width="14.109375" style="42" customWidth="1"/>
    <col min="6918" max="6918" width="8.109375" style="42" customWidth="1"/>
    <col min="6919" max="6919" width="13.5546875" style="42" customWidth="1"/>
    <col min="6920" max="6920" width="11.44140625" style="42" customWidth="1"/>
    <col min="6921" max="6921" width="13.6640625" style="42" customWidth="1"/>
    <col min="6922" max="6922" width="8.44140625" style="42" customWidth="1"/>
    <col min="6923" max="6923" width="13.5546875" style="42" customWidth="1"/>
    <col min="6924" max="6924" width="9.109375" style="42" customWidth="1"/>
    <col min="6925" max="7168" width="8.88671875" style="42"/>
    <col min="7169" max="7169" width="25" style="42" customWidth="1"/>
    <col min="7170" max="7170" width="12.5546875" style="42" customWidth="1"/>
    <col min="7171" max="7171" width="8.5546875" style="42" customWidth="1"/>
    <col min="7172" max="7172" width="13.109375" style="42" customWidth="1"/>
    <col min="7173" max="7173" width="14.109375" style="42" customWidth="1"/>
    <col min="7174" max="7174" width="8.109375" style="42" customWidth="1"/>
    <col min="7175" max="7175" width="13.5546875" style="42" customWidth="1"/>
    <col min="7176" max="7176" width="11.44140625" style="42" customWidth="1"/>
    <col min="7177" max="7177" width="13.6640625" style="42" customWidth="1"/>
    <col min="7178" max="7178" width="8.44140625" style="42" customWidth="1"/>
    <col min="7179" max="7179" width="13.5546875" style="42" customWidth="1"/>
    <col min="7180" max="7180" width="9.109375" style="42" customWidth="1"/>
    <col min="7181" max="7424" width="8.88671875" style="42"/>
    <col min="7425" max="7425" width="25" style="42" customWidth="1"/>
    <col min="7426" max="7426" width="12.5546875" style="42" customWidth="1"/>
    <col min="7427" max="7427" width="8.5546875" style="42" customWidth="1"/>
    <col min="7428" max="7428" width="13.109375" style="42" customWidth="1"/>
    <col min="7429" max="7429" width="14.109375" style="42" customWidth="1"/>
    <col min="7430" max="7430" width="8.109375" style="42" customWidth="1"/>
    <col min="7431" max="7431" width="13.5546875" style="42" customWidth="1"/>
    <col min="7432" max="7432" width="11.44140625" style="42" customWidth="1"/>
    <col min="7433" max="7433" width="13.6640625" style="42" customWidth="1"/>
    <col min="7434" max="7434" width="8.44140625" style="42" customWidth="1"/>
    <col min="7435" max="7435" width="13.5546875" style="42" customWidth="1"/>
    <col min="7436" max="7436" width="9.109375" style="42" customWidth="1"/>
    <col min="7437" max="7680" width="8.88671875" style="42"/>
    <col min="7681" max="7681" width="25" style="42" customWidth="1"/>
    <col min="7682" max="7682" width="12.5546875" style="42" customWidth="1"/>
    <col min="7683" max="7683" width="8.5546875" style="42" customWidth="1"/>
    <col min="7684" max="7684" width="13.109375" style="42" customWidth="1"/>
    <col min="7685" max="7685" width="14.109375" style="42" customWidth="1"/>
    <col min="7686" max="7686" width="8.109375" style="42" customWidth="1"/>
    <col min="7687" max="7687" width="13.5546875" style="42" customWidth="1"/>
    <col min="7688" max="7688" width="11.44140625" style="42" customWidth="1"/>
    <col min="7689" max="7689" width="13.6640625" style="42" customWidth="1"/>
    <col min="7690" max="7690" width="8.44140625" style="42" customWidth="1"/>
    <col min="7691" max="7691" width="13.5546875" style="42" customWidth="1"/>
    <col min="7692" max="7692" width="9.109375" style="42" customWidth="1"/>
    <col min="7693" max="7936" width="8.88671875" style="42"/>
    <col min="7937" max="7937" width="25" style="42" customWidth="1"/>
    <col min="7938" max="7938" width="12.5546875" style="42" customWidth="1"/>
    <col min="7939" max="7939" width="8.5546875" style="42" customWidth="1"/>
    <col min="7940" max="7940" width="13.109375" style="42" customWidth="1"/>
    <col min="7941" max="7941" width="14.109375" style="42" customWidth="1"/>
    <col min="7942" max="7942" width="8.109375" style="42" customWidth="1"/>
    <col min="7943" max="7943" width="13.5546875" style="42" customWidth="1"/>
    <col min="7944" max="7944" width="11.44140625" style="42" customWidth="1"/>
    <col min="7945" max="7945" width="13.6640625" style="42" customWidth="1"/>
    <col min="7946" max="7946" width="8.44140625" style="42" customWidth="1"/>
    <col min="7947" max="7947" width="13.5546875" style="42" customWidth="1"/>
    <col min="7948" max="7948" width="9.109375" style="42" customWidth="1"/>
    <col min="7949" max="8192" width="8.88671875" style="42"/>
    <col min="8193" max="8193" width="25" style="42" customWidth="1"/>
    <col min="8194" max="8194" width="12.5546875" style="42" customWidth="1"/>
    <col min="8195" max="8195" width="8.5546875" style="42" customWidth="1"/>
    <col min="8196" max="8196" width="13.109375" style="42" customWidth="1"/>
    <col min="8197" max="8197" width="14.109375" style="42" customWidth="1"/>
    <col min="8198" max="8198" width="8.109375" style="42" customWidth="1"/>
    <col min="8199" max="8199" width="13.5546875" style="42" customWidth="1"/>
    <col min="8200" max="8200" width="11.44140625" style="42" customWidth="1"/>
    <col min="8201" max="8201" width="13.6640625" style="42" customWidth="1"/>
    <col min="8202" max="8202" width="8.44140625" style="42" customWidth="1"/>
    <col min="8203" max="8203" width="13.5546875" style="42" customWidth="1"/>
    <col min="8204" max="8204" width="9.109375" style="42" customWidth="1"/>
    <col min="8205" max="8448" width="8.88671875" style="42"/>
    <col min="8449" max="8449" width="25" style="42" customWidth="1"/>
    <col min="8450" max="8450" width="12.5546875" style="42" customWidth="1"/>
    <col min="8451" max="8451" width="8.5546875" style="42" customWidth="1"/>
    <col min="8452" max="8452" width="13.109375" style="42" customWidth="1"/>
    <col min="8453" max="8453" width="14.109375" style="42" customWidth="1"/>
    <col min="8454" max="8454" width="8.109375" style="42" customWidth="1"/>
    <col min="8455" max="8455" width="13.5546875" style="42" customWidth="1"/>
    <col min="8456" max="8456" width="11.44140625" style="42" customWidth="1"/>
    <col min="8457" max="8457" width="13.6640625" style="42" customWidth="1"/>
    <col min="8458" max="8458" width="8.44140625" style="42" customWidth="1"/>
    <col min="8459" max="8459" width="13.5546875" style="42" customWidth="1"/>
    <col min="8460" max="8460" width="9.109375" style="42" customWidth="1"/>
    <col min="8461" max="8704" width="8.88671875" style="42"/>
    <col min="8705" max="8705" width="25" style="42" customWidth="1"/>
    <col min="8706" max="8706" width="12.5546875" style="42" customWidth="1"/>
    <col min="8707" max="8707" width="8.5546875" style="42" customWidth="1"/>
    <col min="8708" max="8708" width="13.109375" style="42" customWidth="1"/>
    <col min="8709" max="8709" width="14.109375" style="42" customWidth="1"/>
    <col min="8710" max="8710" width="8.109375" style="42" customWidth="1"/>
    <col min="8711" max="8711" width="13.5546875" style="42" customWidth="1"/>
    <col min="8712" max="8712" width="11.44140625" style="42" customWidth="1"/>
    <col min="8713" max="8713" width="13.6640625" style="42" customWidth="1"/>
    <col min="8714" max="8714" width="8.44140625" style="42" customWidth="1"/>
    <col min="8715" max="8715" width="13.5546875" style="42" customWidth="1"/>
    <col min="8716" max="8716" width="9.109375" style="42" customWidth="1"/>
    <col min="8717" max="8960" width="8.88671875" style="42"/>
    <col min="8961" max="8961" width="25" style="42" customWidth="1"/>
    <col min="8962" max="8962" width="12.5546875" style="42" customWidth="1"/>
    <col min="8963" max="8963" width="8.5546875" style="42" customWidth="1"/>
    <col min="8964" max="8964" width="13.109375" style="42" customWidth="1"/>
    <col min="8965" max="8965" width="14.109375" style="42" customWidth="1"/>
    <col min="8966" max="8966" width="8.109375" style="42" customWidth="1"/>
    <col min="8967" max="8967" width="13.5546875" style="42" customWidth="1"/>
    <col min="8968" max="8968" width="11.44140625" style="42" customWidth="1"/>
    <col min="8969" max="8969" width="13.6640625" style="42" customWidth="1"/>
    <col min="8970" max="8970" width="8.44140625" style="42" customWidth="1"/>
    <col min="8971" max="8971" width="13.5546875" style="42" customWidth="1"/>
    <col min="8972" max="8972" width="9.109375" style="42" customWidth="1"/>
    <col min="8973" max="9216" width="8.88671875" style="42"/>
    <col min="9217" max="9217" width="25" style="42" customWidth="1"/>
    <col min="9218" max="9218" width="12.5546875" style="42" customWidth="1"/>
    <col min="9219" max="9219" width="8.5546875" style="42" customWidth="1"/>
    <col min="9220" max="9220" width="13.109375" style="42" customWidth="1"/>
    <col min="9221" max="9221" width="14.109375" style="42" customWidth="1"/>
    <col min="9222" max="9222" width="8.109375" style="42" customWidth="1"/>
    <col min="9223" max="9223" width="13.5546875" style="42" customWidth="1"/>
    <col min="9224" max="9224" width="11.44140625" style="42" customWidth="1"/>
    <col min="9225" max="9225" width="13.6640625" style="42" customWidth="1"/>
    <col min="9226" max="9226" width="8.44140625" style="42" customWidth="1"/>
    <col min="9227" max="9227" width="13.5546875" style="42" customWidth="1"/>
    <col min="9228" max="9228" width="9.109375" style="42" customWidth="1"/>
    <col min="9229" max="9472" width="8.88671875" style="42"/>
    <col min="9473" max="9473" width="25" style="42" customWidth="1"/>
    <col min="9474" max="9474" width="12.5546875" style="42" customWidth="1"/>
    <col min="9475" max="9475" width="8.5546875" style="42" customWidth="1"/>
    <col min="9476" max="9476" width="13.109375" style="42" customWidth="1"/>
    <col min="9477" max="9477" width="14.109375" style="42" customWidth="1"/>
    <col min="9478" max="9478" width="8.109375" style="42" customWidth="1"/>
    <col min="9479" max="9479" width="13.5546875" style="42" customWidth="1"/>
    <col min="9480" max="9480" width="11.44140625" style="42" customWidth="1"/>
    <col min="9481" max="9481" width="13.6640625" style="42" customWidth="1"/>
    <col min="9482" max="9482" width="8.44140625" style="42" customWidth="1"/>
    <col min="9483" max="9483" width="13.5546875" style="42" customWidth="1"/>
    <col min="9484" max="9484" width="9.109375" style="42" customWidth="1"/>
    <col min="9485" max="9728" width="8.88671875" style="42"/>
    <col min="9729" max="9729" width="25" style="42" customWidth="1"/>
    <col min="9730" max="9730" width="12.5546875" style="42" customWidth="1"/>
    <col min="9731" max="9731" width="8.5546875" style="42" customWidth="1"/>
    <col min="9732" max="9732" width="13.109375" style="42" customWidth="1"/>
    <col min="9733" max="9733" width="14.109375" style="42" customWidth="1"/>
    <col min="9734" max="9734" width="8.109375" style="42" customWidth="1"/>
    <col min="9735" max="9735" width="13.5546875" style="42" customWidth="1"/>
    <col min="9736" max="9736" width="11.44140625" style="42" customWidth="1"/>
    <col min="9737" max="9737" width="13.6640625" style="42" customWidth="1"/>
    <col min="9738" max="9738" width="8.44140625" style="42" customWidth="1"/>
    <col min="9739" max="9739" width="13.5546875" style="42" customWidth="1"/>
    <col min="9740" max="9740" width="9.109375" style="42" customWidth="1"/>
    <col min="9741" max="9984" width="8.88671875" style="42"/>
    <col min="9985" max="9985" width="25" style="42" customWidth="1"/>
    <col min="9986" max="9986" width="12.5546875" style="42" customWidth="1"/>
    <col min="9987" max="9987" width="8.5546875" style="42" customWidth="1"/>
    <col min="9988" max="9988" width="13.109375" style="42" customWidth="1"/>
    <col min="9989" max="9989" width="14.109375" style="42" customWidth="1"/>
    <col min="9990" max="9990" width="8.109375" style="42" customWidth="1"/>
    <col min="9991" max="9991" width="13.5546875" style="42" customWidth="1"/>
    <col min="9992" max="9992" width="11.44140625" style="42" customWidth="1"/>
    <col min="9993" max="9993" width="13.6640625" style="42" customWidth="1"/>
    <col min="9994" max="9994" width="8.44140625" style="42" customWidth="1"/>
    <col min="9995" max="9995" width="13.5546875" style="42" customWidth="1"/>
    <col min="9996" max="9996" width="9.109375" style="42" customWidth="1"/>
    <col min="9997" max="10240" width="8.88671875" style="42"/>
    <col min="10241" max="10241" width="25" style="42" customWidth="1"/>
    <col min="10242" max="10242" width="12.5546875" style="42" customWidth="1"/>
    <col min="10243" max="10243" width="8.5546875" style="42" customWidth="1"/>
    <col min="10244" max="10244" width="13.109375" style="42" customWidth="1"/>
    <col min="10245" max="10245" width="14.109375" style="42" customWidth="1"/>
    <col min="10246" max="10246" width="8.109375" style="42" customWidth="1"/>
    <col min="10247" max="10247" width="13.5546875" style="42" customWidth="1"/>
    <col min="10248" max="10248" width="11.44140625" style="42" customWidth="1"/>
    <col min="10249" max="10249" width="13.6640625" style="42" customWidth="1"/>
    <col min="10250" max="10250" width="8.44140625" style="42" customWidth="1"/>
    <col min="10251" max="10251" width="13.5546875" style="42" customWidth="1"/>
    <col min="10252" max="10252" width="9.109375" style="42" customWidth="1"/>
    <col min="10253" max="10496" width="8.88671875" style="42"/>
    <col min="10497" max="10497" width="25" style="42" customWidth="1"/>
    <col min="10498" max="10498" width="12.5546875" style="42" customWidth="1"/>
    <col min="10499" max="10499" width="8.5546875" style="42" customWidth="1"/>
    <col min="10500" max="10500" width="13.109375" style="42" customWidth="1"/>
    <col min="10501" max="10501" width="14.109375" style="42" customWidth="1"/>
    <col min="10502" max="10502" width="8.109375" style="42" customWidth="1"/>
    <col min="10503" max="10503" width="13.5546875" style="42" customWidth="1"/>
    <col min="10504" max="10504" width="11.44140625" style="42" customWidth="1"/>
    <col min="10505" max="10505" width="13.6640625" style="42" customWidth="1"/>
    <col min="10506" max="10506" width="8.44140625" style="42" customWidth="1"/>
    <col min="10507" max="10507" width="13.5546875" style="42" customWidth="1"/>
    <col min="10508" max="10508" width="9.109375" style="42" customWidth="1"/>
    <col min="10509" max="10752" width="8.88671875" style="42"/>
    <col min="10753" max="10753" width="25" style="42" customWidth="1"/>
    <col min="10754" max="10754" width="12.5546875" style="42" customWidth="1"/>
    <col min="10755" max="10755" width="8.5546875" style="42" customWidth="1"/>
    <col min="10756" max="10756" width="13.109375" style="42" customWidth="1"/>
    <col min="10757" max="10757" width="14.109375" style="42" customWidth="1"/>
    <col min="10758" max="10758" width="8.109375" style="42" customWidth="1"/>
    <col min="10759" max="10759" width="13.5546875" style="42" customWidth="1"/>
    <col min="10760" max="10760" width="11.44140625" style="42" customWidth="1"/>
    <col min="10761" max="10761" width="13.6640625" style="42" customWidth="1"/>
    <col min="10762" max="10762" width="8.44140625" style="42" customWidth="1"/>
    <col min="10763" max="10763" width="13.5546875" style="42" customWidth="1"/>
    <col min="10764" max="10764" width="9.109375" style="42" customWidth="1"/>
    <col min="10765" max="11008" width="8.88671875" style="42"/>
    <col min="11009" max="11009" width="25" style="42" customWidth="1"/>
    <col min="11010" max="11010" width="12.5546875" style="42" customWidth="1"/>
    <col min="11011" max="11011" width="8.5546875" style="42" customWidth="1"/>
    <col min="11012" max="11012" width="13.109375" style="42" customWidth="1"/>
    <col min="11013" max="11013" width="14.109375" style="42" customWidth="1"/>
    <col min="11014" max="11014" width="8.109375" style="42" customWidth="1"/>
    <col min="11015" max="11015" width="13.5546875" style="42" customWidth="1"/>
    <col min="11016" max="11016" width="11.44140625" style="42" customWidth="1"/>
    <col min="11017" max="11017" width="13.6640625" style="42" customWidth="1"/>
    <col min="11018" max="11018" width="8.44140625" style="42" customWidth="1"/>
    <col min="11019" max="11019" width="13.5546875" style="42" customWidth="1"/>
    <col min="11020" max="11020" width="9.109375" style="42" customWidth="1"/>
    <col min="11021" max="11264" width="8.88671875" style="42"/>
    <col min="11265" max="11265" width="25" style="42" customWidth="1"/>
    <col min="11266" max="11266" width="12.5546875" style="42" customWidth="1"/>
    <col min="11267" max="11267" width="8.5546875" style="42" customWidth="1"/>
    <col min="11268" max="11268" width="13.109375" style="42" customWidth="1"/>
    <col min="11269" max="11269" width="14.109375" style="42" customWidth="1"/>
    <col min="11270" max="11270" width="8.109375" style="42" customWidth="1"/>
    <col min="11271" max="11271" width="13.5546875" style="42" customWidth="1"/>
    <col min="11272" max="11272" width="11.44140625" style="42" customWidth="1"/>
    <col min="11273" max="11273" width="13.6640625" style="42" customWidth="1"/>
    <col min="11274" max="11274" width="8.44140625" style="42" customWidth="1"/>
    <col min="11275" max="11275" width="13.5546875" style="42" customWidth="1"/>
    <col min="11276" max="11276" width="9.109375" style="42" customWidth="1"/>
    <col min="11277" max="11520" width="8.88671875" style="42"/>
    <col min="11521" max="11521" width="25" style="42" customWidth="1"/>
    <col min="11522" max="11522" width="12.5546875" style="42" customWidth="1"/>
    <col min="11523" max="11523" width="8.5546875" style="42" customWidth="1"/>
    <col min="11524" max="11524" width="13.109375" style="42" customWidth="1"/>
    <col min="11525" max="11525" width="14.109375" style="42" customWidth="1"/>
    <col min="11526" max="11526" width="8.109375" style="42" customWidth="1"/>
    <col min="11527" max="11527" width="13.5546875" style="42" customWidth="1"/>
    <col min="11528" max="11528" width="11.44140625" style="42" customWidth="1"/>
    <col min="11529" max="11529" width="13.6640625" style="42" customWidth="1"/>
    <col min="11530" max="11530" width="8.44140625" style="42" customWidth="1"/>
    <col min="11531" max="11531" width="13.5546875" style="42" customWidth="1"/>
    <col min="11532" max="11532" width="9.109375" style="42" customWidth="1"/>
    <col min="11533" max="11776" width="8.88671875" style="42"/>
    <col min="11777" max="11777" width="25" style="42" customWidth="1"/>
    <col min="11778" max="11778" width="12.5546875" style="42" customWidth="1"/>
    <col min="11779" max="11779" width="8.5546875" style="42" customWidth="1"/>
    <col min="11780" max="11780" width="13.109375" style="42" customWidth="1"/>
    <col min="11781" max="11781" width="14.109375" style="42" customWidth="1"/>
    <col min="11782" max="11782" width="8.109375" style="42" customWidth="1"/>
    <col min="11783" max="11783" width="13.5546875" style="42" customWidth="1"/>
    <col min="11784" max="11784" width="11.44140625" style="42" customWidth="1"/>
    <col min="11785" max="11785" width="13.6640625" style="42" customWidth="1"/>
    <col min="11786" max="11786" width="8.44140625" style="42" customWidth="1"/>
    <col min="11787" max="11787" width="13.5546875" style="42" customWidth="1"/>
    <col min="11788" max="11788" width="9.109375" style="42" customWidth="1"/>
    <col min="11789" max="12032" width="8.88671875" style="42"/>
    <col min="12033" max="12033" width="25" style="42" customWidth="1"/>
    <col min="12034" max="12034" width="12.5546875" style="42" customWidth="1"/>
    <col min="12035" max="12035" width="8.5546875" style="42" customWidth="1"/>
    <col min="12036" max="12036" width="13.109375" style="42" customWidth="1"/>
    <col min="12037" max="12037" width="14.109375" style="42" customWidth="1"/>
    <col min="12038" max="12038" width="8.109375" style="42" customWidth="1"/>
    <col min="12039" max="12039" width="13.5546875" style="42" customWidth="1"/>
    <col min="12040" max="12040" width="11.44140625" style="42" customWidth="1"/>
    <col min="12041" max="12041" width="13.6640625" style="42" customWidth="1"/>
    <col min="12042" max="12042" width="8.44140625" style="42" customWidth="1"/>
    <col min="12043" max="12043" width="13.5546875" style="42" customWidth="1"/>
    <col min="12044" max="12044" width="9.109375" style="42" customWidth="1"/>
    <col min="12045" max="12288" width="8.88671875" style="42"/>
    <col min="12289" max="12289" width="25" style="42" customWidth="1"/>
    <col min="12290" max="12290" width="12.5546875" style="42" customWidth="1"/>
    <col min="12291" max="12291" width="8.5546875" style="42" customWidth="1"/>
    <col min="12292" max="12292" width="13.109375" style="42" customWidth="1"/>
    <col min="12293" max="12293" width="14.109375" style="42" customWidth="1"/>
    <col min="12294" max="12294" width="8.109375" style="42" customWidth="1"/>
    <col min="12295" max="12295" width="13.5546875" style="42" customWidth="1"/>
    <col min="12296" max="12296" width="11.44140625" style="42" customWidth="1"/>
    <col min="12297" max="12297" width="13.6640625" style="42" customWidth="1"/>
    <col min="12298" max="12298" width="8.44140625" style="42" customWidth="1"/>
    <col min="12299" max="12299" width="13.5546875" style="42" customWidth="1"/>
    <col min="12300" max="12300" width="9.109375" style="42" customWidth="1"/>
    <col min="12301" max="12544" width="8.88671875" style="42"/>
    <col min="12545" max="12545" width="25" style="42" customWidth="1"/>
    <col min="12546" max="12546" width="12.5546875" style="42" customWidth="1"/>
    <col min="12547" max="12547" width="8.5546875" style="42" customWidth="1"/>
    <col min="12548" max="12548" width="13.109375" style="42" customWidth="1"/>
    <col min="12549" max="12549" width="14.109375" style="42" customWidth="1"/>
    <col min="12550" max="12550" width="8.109375" style="42" customWidth="1"/>
    <col min="12551" max="12551" width="13.5546875" style="42" customWidth="1"/>
    <col min="12552" max="12552" width="11.44140625" style="42" customWidth="1"/>
    <col min="12553" max="12553" width="13.6640625" style="42" customWidth="1"/>
    <col min="12554" max="12554" width="8.44140625" style="42" customWidth="1"/>
    <col min="12555" max="12555" width="13.5546875" style="42" customWidth="1"/>
    <col min="12556" max="12556" width="9.109375" style="42" customWidth="1"/>
    <col min="12557" max="12800" width="8.88671875" style="42"/>
    <col min="12801" max="12801" width="25" style="42" customWidth="1"/>
    <col min="12802" max="12802" width="12.5546875" style="42" customWidth="1"/>
    <col min="12803" max="12803" width="8.5546875" style="42" customWidth="1"/>
    <col min="12804" max="12804" width="13.109375" style="42" customWidth="1"/>
    <col min="12805" max="12805" width="14.109375" style="42" customWidth="1"/>
    <col min="12806" max="12806" width="8.109375" style="42" customWidth="1"/>
    <col min="12807" max="12807" width="13.5546875" style="42" customWidth="1"/>
    <col min="12808" max="12808" width="11.44140625" style="42" customWidth="1"/>
    <col min="12809" max="12809" width="13.6640625" style="42" customWidth="1"/>
    <col min="12810" max="12810" width="8.44140625" style="42" customWidth="1"/>
    <col min="12811" max="12811" width="13.5546875" style="42" customWidth="1"/>
    <col min="12812" max="12812" width="9.109375" style="42" customWidth="1"/>
    <col min="12813" max="13056" width="8.88671875" style="42"/>
    <col min="13057" max="13057" width="25" style="42" customWidth="1"/>
    <col min="13058" max="13058" width="12.5546875" style="42" customWidth="1"/>
    <col min="13059" max="13059" width="8.5546875" style="42" customWidth="1"/>
    <col min="13060" max="13060" width="13.109375" style="42" customWidth="1"/>
    <col min="13061" max="13061" width="14.109375" style="42" customWidth="1"/>
    <col min="13062" max="13062" width="8.109375" style="42" customWidth="1"/>
    <col min="13063" max="13063" width="13.5546875" style="42" customWidth="1"/>
    <col min="13064" max="13064" width="11.44140625" style="42" customWidth="1"/>
    <col min="13065" max="13065" width="13.6640625" style="42" customWidth="1"/>
    <col min="13066" max="13066" width="8.44140625" style="42" customWidth="1"/>
    <col min="13067" max="13067" width="13.5546875" style="42" customWidth="1"/>
    <col min="13068" max="13068" width="9.109375" style="42" customWidth="1"/>
    <col min="13069" max="13312" width="8.88671875" style="42"/>
    <col min="13313" max="13313" width="25" style="42" customWidth="1"/>
    <col min="13314" max="13314" width="12.5546875" style="42" customWidth="1"/>
    <col min="13315" max="13315" width="8.5546875" style="42" customWidth="1"/>
    <col min="13316" max="13316" width="13.109375" style="42" customWidth="1"/>
    <col min="13317" max="13317" width="14.109375" style="42" customWidth="1"/>
    <col min="13318" max="13318" width="8.109375" style="42" customWidth="1"/>
    <col min="13319" max="13319" width="13.5546875" style="42" customWidth="1"/>
    <col min="13320" max="13320" width="11.44140625" style="42" customWidth="1"/>
    <col min="13321" max="13321" width="13.6640625" style="42" customWidth="1"/>
    <col min="13322" max="13322" width="8.44140625" style="42" customWidth="1"/>
    <col min="13323" max="13323" width="13.5546875" style="42" customWidth="1"/>
    <col min="13324" max="13324" width="9.109375" style="42" customWidth="1"/>
    <col min="13325" max="13568" width="8.88671875" style="42"/>
    <col min="13569" max="13569" width="25" style="42" customWidth="1"/>
    <col min="13570" max="13570" width="12.5546875" style="42" customWidth="1"/>
    <col min="13571" max="13571" width="8.5546875" style="42" customWidth="1"/>
    <col min="13572" max="13572" width="13.109375" style="42" customWidth="1"/>
    <col min="13573" max="13573" width="14.109375" style="42" customWidth="1"/>
    <col min="13574" max="13574" width="8.109375" style="42" customWidth="1"/>
    <col min="13575" max="13575" width="13.5546875" style="42" customWidth="1"/>
    <col min="13576" max="13576" width="11.44140625" style="42" customWidth="1"/>
    <col min="13577" max="13577" width="13.6640625" style="42" customWidth="1"/>
    <col min="13578" max="13578" width="8.44140625" style="42" customWidth="1"/>
    <col min="13579" max="13579" width="13.5546875" style="42" customWidth="1"/>
    <col min="13580" max="13580" width="9.109375" style="42" customWidth="1"/>
    <col min="13581" max="13824" width="8.88671875" style="42"/>
    <col min="13825" max="13825" width="25" style="42" customWidth="1"/>
    <col min="13826" max="13826" width="12.5546875" style="42" customWidth="1"/>
    <col min="13827" max="13827" width="8.5546875" style="42" customWidth="1"/>
    <col min="13828" max="13828" width="13.109375" style="42" customWidth="1"/>
    <col min="13829" max="13829" width="14.109375" style="42" customWidth="1"/>
    <col min="13830" max="13830" width="8.109375" style="42" customWidth="1"/>
    <col min="13831" max="13831" width="13.5546875" style="42" customWidth="1"/>
    <col min="13832" max="13832" width="11.44140625" style="42" customWidth="1"/>
    <col min="13833" max="13833" width="13.6640625" style="42" customWidth="1"/>
    <col min="13834" max="13834" width="8.44140625" style="42" customWidth="1"/>
    <col min="13835" max="13835" width="13.5546875" style="42" customWidth="1"/>
    <col min="13836" max="13836" width="9.109375" style="42" customWidth="1"/>
    <col min="13837" max="14080" width="8.88671875" style="42"/>
    <col min="14081" max="14081" width="25" style="42" customWidth="1"/>
    <col min="14082" max="14082" width="12.5546875" style="42" customWidth="1"/>
    <col min="14083" max="14083" width="8.5546875" style="42" customWidth="1"/>
    <col min="14084" max="14084" width="13.109375" style="42" customWidth="1"/>
    <col min="14085" max="14085" width="14.109375" style="42" customWidth="1"/>
    <col min="14086" max="14086" width="8.109375" style="42" customWidth="1"/>
    <col min="14087" max="14087" width="13.5546875" style="42" customWidth="1"/>
    <col min="14088" max="14088" width="11.44140625" style="42" customWidth="1"/>
    <col min="14089" max="14089" width="13.6640625" style="42" customWidth="1"/>
    <col min="14090" max="14090" width="8.44140625" style="42" customWidth="1"/>
    <col min="14091" max="14091" width="13.5546875" style="42" customWidth="1"/>
    <col min="14092" max="14092" width="9.109375" style="42" customWidth="1"/>
    <col min="14093" max="14336" width="8.88671875" style="42"/>
    <col min="14337" max="14337" width="25" style="42" customWidth="1"/>
    <col min="14338" max="14338" width="12.5546875" style="42" customWidth="1"/>
    <col min="14339" max="14339" width="8.5546875" style="42" customWidth="1"/>
    <col min="14340" max="14340" width="13.109375" style="42" customWidth="1"/>
    <col min="14341" max="14341" width="14.109375" style="42" customWidth="1"/>
    <col min="14342" max="14342" width="8.109375" style="42" customWidth="1"/>
    <col min="14343" max="14343" width="13.5546875" style="42" customWidth="1"/>
    <col min="14344" max="14344" width="11.44140625" style="42" customWidth="1"/>
    <col min="14345" max="14345" width="13.6640625" style="42" customWidth="1"/>
    <col min="14346" max="14346" width="8.44140625" style="42" customWidth="1"/>
    <col min="14347" max="14347" width="13.5546875" style="42" customWidth="1"/>
    <col min="14348" max="14348" width="9.109375" style="42" customWidth="1"/>
    <col min="14349" max="14592" width="8.88671875" style="42"/>
    <col min="14593" max="14593" width="25" style="42" customWidth="1"/>
    <col min="14594" max="14594" width="12.5546875" style="42" customWidth="1"/>
    <col min="14595" max="14595" width="8.5546875" style="42" customWidth="1"/>
    <col min="14596" max="14596" width="13.109375" style="42" customWidth="1"/>
    <col min="14597" max="14597" width="14.109375" style="42" customWidth="1"/>
    <col min="14598" max="14598" width="8.109375" style="42" customWidth="1"/>
    <col min="14599" max="14599" width="13.5546875" style="42" customWidth="1"/>
    <col min="14600" max="14600" width="11.44140625" style="42" customWidth="1"/>
    <col min="14601" max="14601" width="13.6640625" style="42" customWidth="1"/>
    <col min="14602" max="14602" width="8.44140625" style="42" customWidth="1"/>
    <col min="14603" max="14603" width="13.5546875" style="42" customWidth="1"/>
    <col min="14604" max="14604" width="9.109375" style="42" customWidth="1"/>
    <col min="14605" max="14848" width="8.88671875" style="42"/>
    <col min="14849" max="14849" width="25" style="42" customWidth="1"/>
    <col min="14850" max="14850" width="12.5546875" style="42" customWidth="1"/>
    <col min="14851" max="14851" width="8.5546875" style="42" customWidth="1"/>
    <col min="14852" max="14852" width="13.109375" style="42" customWidth="1"/>
    <col min="14853" max="14853" width="14.109375" style="42" customWidth="1"/>
    <col min="14854" max="14854" width="8.109375" style="42" customWidth="1"/>
    <col min="14855" max="14855" width="13.5546875" style="42" customWidth="1"/>
    <col min="14856" max="14856" width="11.44140625" style="42" customWidth="1"/>
    <col min="14857" max="14857" width="13.6640625" style="42" customWidth="1"/>
    <col min="14858" max="14858" width="8.44140625" style="42" customWidth="1"/>
    <col min="14859" max="14859" width="13.5546875" style="42" customWidth="1"/>
    <col min="14860" max="14860" width="9.109375" style="42" customWidth="1"/>
    <col min="14861" max="15104" width="8.88671875" style="42"/>
    <col min="15105" max="15105" width="25" style="42" customWidth="1"/>
    <col min="15106" max="15106" width="12.5546875" style="42" customWidth="1"/>
    <col min="15107" max="15107" width="8.5546875" style="42" customWidth="1"/>
    <col min="15108" max="15108" width="13.109375" style="42" customWidth="1"/>
    <col min="15109" max="15109" width="14.109375" style="42" customWidth="1"/>
    <col min="15110" max="15110" width="8.109375" style="42" customWidth="1"/>
    <col min="15111" max="15111" width="13.5546875" style="42" customWidth="1"/>
    <col min="15112" max="15112" width="11.44140625" style="42" customWidth="1"/>
    <col min="15113" max="15113" width="13.6640625" style="42" customWidth="1"/>
    <col min="15114" max="15114" width="8.44140625" style="42" customWidth="1"/>
    <col min="15115" max="15115" width="13.5546875" style="42" customWidth="1"/>
    <col min="15116" max="15116" width="9.109375" style="42" customWidth="1"/>
    <col min="15117" max="15360" width="8.88671875" style="42"/>
    <col min="15361" max="15361" width="25" style="42" customWidth="1"/>
    <col min="15362" max="15362" width="12.5546875" style="42" customWidth="1"/>
    <col min="15363" max="15363" width="8.5546875" style="42" customWidth="1"/>
    <col min="15364" max="15364" width="13.109375" style="42" customWidth="1"/>
    <col min="15365" max="15365" width="14.109375" style="42" customWidth="1"/>
    <col min="15366" max="15366" width="8.109375" style="42" customWidth="1"/>
    <col min="15367" max="15367" width="13.5546875" style="42" customWidth="1"/>
    <col min="15368" max="15368" width="11.44140625" style="42" customWidth="1"/>
    <col min="15369" max="15369" width="13.6640625" style="42" customWidth="1"/>
    <col min="15370" max="15370" width="8.44140625" style="42" customWidth="1"/>
    <col min="15371" max="15371" width="13.5546875" style="42" customWidth="1"/>
    <col min="15372" max="15372" width="9.109375" style="42" customWidth="1"/>
    <col min="15373" max="15616" width="8.88671875" style="42"/>
    <col min="15617" max="15617" width="25" style="42" customWidth="1"/>
    <col min="15618" max="15618" width="12.5546875" style="42" customWidth="1"/>
    <col min="15619" max="15619" width="8.5546875" style="42" customWidth="1"/>
    <col min="15620" max="15620" width="13.109375" style="42" customWidth="1"/>
    <col min="15621" max="15621" width="14.109375" style="42" customWidth="1"/>
    <col min="15622" max="15622" width="8.109375" style="42" customWidth="1"/>
    <col min="15623" max="15623" width="13.5546875" style="42" customWidth="1"/>
    <col min="15624" max="15624" width="11.44140625" style="42" customWidth="1"/>
    <col min="15625" max="15625" width="13.6640625" style="42" customWidth="1"/>
    <col min="15626" max="15626" width="8.44140625" style="42" customWidth="1"/>
    <col min="15627" max="15627" width="13.5546875" style="42" customWidth="1"/>
    <col min="15628" max="15628" width="9.109375" style="42" customWidth="1"/>
    <col min="15629" max="15872" width="8.88671875" style="42"/>
    <col min="15873" max="15873" width="25" style="42" customWidth="1"/>
    <col min="15874" max="15874" width="12.5546875" style="42" customWidth="1"/>
    <col min="15875" max="15875" width="8.5546875" style="42" customWidth="1"/>
    <col min="15876" max="15876" width="13.109375" style="42" customWidth="1"/>
    <col min="15877" max="15877" width="14.109375" style="42" customWidth="1"/>
    <col min="15878" max="15878" width="8.109375" style="42" customWidth="1"/>
    <col min="15879" max="15879" width="13.5546875" style="42" customWidth="1"/>
    <col min="15880" max="15880" width="11.44140625" style="42" customWidth="1"/>
    <col min="15881" max="15881" width="13.6640625" style="42" customWidth="1"/>
    <col min="15882" max="15882" width="8.44140625" style="42" customWidth="1"/>
    <col min="15883" max="15883" width="13.5546875" style="42" customWidth="1"/>
    <col min="15884" max="15884" width="9.109375" style="42" customWidth="1"/>
    <col min="15885" max="16128" width="8.88671875" style="42"/>
    <col min="16129" max="16129" width="25" style="42" customWidth="1"/>
    <col min="16130" max="16130" width="12.5546875" style="42" customWidth="1"/>
    <col min="16131" max="16131" width="8.5546875" style="42" customWidth="1"/>
    <col min="16132" max="16132" width="13.109375" style="42" customWidth="1"/>
    <col min="16133" max="16133" width="14.109375" style="42" customWidth="1"/>
    <col min="16134" max="16134" width="8.109375" style="42" customWidth="1"/>
    <col min="16135" max="16135" width="13.5546875" style="42" customWidth="1"/>
    <col min="16136" max="16136" width="11.44140625" style="42" customWidth="1"/>
    <col min="16137" max="16137" width="13.6640625" style="42" customWidth="1"/>
    <col min="16138" max="16138" width="8.44140625" style="42" customWidth="1"/>
    <col min="16139" max="16139" width="13.5546875" style="42" customWidth="1"/>
    <col min="16140" max="16140" width="9.109375" style="42" customWidth="1"/>
    <col min="16141" max="16384" width="8.88671875" style="42"/>
  </cols>
  <sheetData>
    <row r="1" spans="1:11" ht="17.399999999999999" x14ac:dyDescent="0.25">
      <c r="A1" s="271" t="s">
        <v>103</v>
      </c>
      <c r="B1" s="271"/>
      <c r="C1" s="271"/>
      <c r="D1" s="271"/>
      <c r="E1" s="272"/>
      <c r="F1" s="272"/>
      <c r="G1" s="272"/>
      <c r="H1" s="272"/>
      <c r="I1" s="272"/>
      <c r="J1" s="272"/>
      <c r="K1" s="272"/>
    </row>
    <row r="2" spans="1:11" x14ac:dyDescent="0.25">
      <c r="A2" s="273" t="s">
        <v>142</v>
      </c>
      <c r="B2" s="273"/>
      <c r="C2" s="273"/>
      <c r="D2" s="273"/>
      <c r="E2" s="273"/>
      <c r="F2" s="273"/>
      <c r="G2" s="43"/>
      <c r="H2" s="43"/>
      <c r="I2" s="43"/>
      <c r="J2" s="43"/>
      <c r="K2" s="43"/>
    </row>
    <row r="3" spans="1:11" x14ac:dyDescent="0.25">
      <c r="A3" s="274" t="s">
        <v>143</v>
      </c>
      <c r="B3" s="274"/>
      <c r="C3" s="274"/>
      <c r="D3" s="274"/>
      <c r="E3" s="274"/>
      <c r="F3" s="274"/>
      <c r="G3" s="138"/>
      <c r="H3" s="138"/>
      <c r="I3" s="138"/>
      <c r="J3" s="138"/>
      <c r="K3" s="138"/>
    </row>
    <row r="4" spans="1:11" ht="50.4" customHeight="1" x14ac:dyDescent="0.25">
      <c r="A4" s="275" t="s">
        <v>153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1:11" ht="94.95" customHeight="1" x14ac:dyDescent="0.25">
      <c r="A5" s="279" t="s">
        <v>154</v>
      </c>
      <c r="B5" s="279" t="s">
        <v>155</v>
      </c>
      <c r="C5" s="284" t="s">
        <v>156</v>
      </c>
      <c r="D5" s="285"/>
      <c r="E5" s="286"/>
      <c r="F5" s="286" t="s">
        <v>157</v>
      </c>
      <c r="G5" s="286"/>
      <c r="H5" s="284" t="s">
        <v>158</v>
      </c>
      <c r="I5" s="286"/>
      <c r="J5" s="286" t="s">
        <v>159</v>
      </c>
      <c r="K5" s="286"/>
    </row>
    <row r="6" spans="1:11" x14ac:dyDescent="0.25">
      <c r="A6" s="280"/>
      <c r="B6" s="282"/>
      <c r="C6" s="276" t="s">
        <v>160</v>
      </c>
      <c r="D6" s="287" t="s">
        <v>161</v>
      </c>
      <c r="E6" s="288"/>
      <c r="F6" s="276" t="s">
        <v>162</v>
      </c>
      <c r="G6" s="31" t="s">
        <v>161</v>
      </c>
      <c r="H6" s="276" t="s">
        <v>162</v>
      </c>
      <c r="I6" s="31" t="s">
        <v>161</v>
      </c>
      <c r="J6" s="276" t="s">
        <v>162</v>
      </c>
      <c r="K6" s="31" t="s">
        <v>161</v>
      </c>
    </row>
    <row r="7" spans="1:11" ht="66" x14ac:dyDescent="0.25">
      <c r="A7" s="281"/>
      <c r="B7" s="283"/>
      <c r="C7" s="277"/>
      <c r="D7" s="139" t="s">
        <v>163</v>
      </c>
      <c r="E7" s="139" t="s">
        <v>164</v>
      </c>
      <c r="F7" s="277"/>
      <c r="G7" s="139" t="s">
        <v>165</v>
      </c>
      <c r="H7" s="277"/>
      <c r="I7" s="139" t="s">
        <v>165</v>
      </c>
      <c r="J7" s="277"/>
      <c r="K7" s="139" t="s">
        <v>165</v>
      </c>
    </row>
    <row r="8" spans="1:11" x14ac:dyDescent="0.25">
      <c r="A8" s="140" t="s">
        <v>6</v>
      </c>
      <c r="B8" s="140">
        <v>1</v>
      </c>
      <c r="C8" s="34">
        <v>2</v>
      </c>
      <c r="D8" s="140">
        <v>3</v>
      </c>
      <c r="E8" s="140">
        <v>4</v>
      </c>
      <c r="F8" s="34">
        <v>5</v>
      </c>
      <c r="G8" s="140">
        <v>6</v>
      </c>
      <c r="H8" s="140">
        <v>7</v>
      </c>
      <c r="I8" s="34">
        <v>8</v>
      </c>
      <c r="J8" s="140">
        <v>9</v>
      </c>
      <c r="K8" s="140">
        <v>10</v>
      </c>
    </row>
    <row r="9" spans="1:11" ht="26.4" x14ac:dyDescent="0.25">
      <c r="A9" s="141" t="s">
        <v>166</v>
      </c>
      <c r="B9" s="156">
        <f>SUM(D9,G9,I9)</f>
        <v>0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1" x14ac:dyDescent="0.25">
      <c r="A10" s="143" t="s">
        <v>167</v>
      </c>
      <c r="B10" s="156">
        <f>SUM(D10,G10,I10)</f>
        <v>0</v>
      </c>
      <c r="C10" s="142"/>
      <c r="D10" s="142"/>
      <c r="E10" s="142"/>
      <c r="F10" s="142"/>
      <c r="G10" s="142"/>
      <c r="H10" s="142"/>
      <c r="I10" s="142"/>
      <c r="J10" s="142"/>
      <c r="K10" s="142"/>
    </row>
    <row r="11" spans="1:11" ht="52.8" x14ac:dyDescent="0.25">
      <c r="A11" s="143" t="s">
        <v>168</v>
      </c>
      <c r="B11" s="156">
        <f>SUM(D11,G11,I11)</f>
        <v>0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x14ac:dyDescent="0.25">
      <c r="A12" s="141" t="s">
        <v>169</v>
      </c>
      <c r="B12" s="156">
        <f>SUM(D12,G12,I12)</f>
        <v>0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x14ac:dyDescent="0.25">
      <c r="A13" s="144" t="s">
        <v>7</v>
      </c>
      <c r="B13" s="156">
        <f>B9+B12</f>
        <v>0</v>
      </c>
      <c r="C13" s="156">
        <f t="shared" ref="C13:K13" si="0">C9+C12</f>
        <v>0</v>
      </c>
      <c r="D13" s="156">
        <f t="shared" si="0"/>
        <v>0</v>
      </c>
      <c r="E13" s="156">
        <f t="shared" si="0"/>
        <v>0</v>
      </c>
      <c r="F13" s="156">
        <f t="shared" si="0"/>
        <v>0</v>
      </c>
      <c r="G13" s="156">
        <f t="shared" si="0"/>
        <v>0</v>
      </c>
      <c r="H13" s="156">
        <f t="shared" si="0"/>
        <v>0</v>
      </c>
      <c r="I13" s="156">
        <f t="shared" si="0"/>
        <v>0</v>
      </c>
      <c r="J13" s="156">
        <f t="shared" si="0"/>
        <v>0</v>
      </c>
      <c r="K13" s="156">
        <f t="shared" si="0"/>
        <v>0</v>
      </c>
    </row>
    <row r="14" spans="1:11" ht="34.950000000000003" customHeight="1" x14ac:dyDescent="0.25">
      <c r="A14" s="278" t="s">
        <v>170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</row>
    <row r="16" spans="1:11" x14ac:dyDescent="0.25">
      <c r="A16" s="145" t="s">
        <v>35</v>
      </c>
    </row>
  </sheetData>
  <protectedRanges>
    <protectedRange sqref="A1:D3 E2:F3" name="Диапазон7_3"/>
  </protectedRanges>
  <mergeCells count="17">
    <mergeCell ref="J6:J7"/>
    <mergeCell ref="A14:K14"/>
    <mergeCell ref="A5:A7"/>
    <mergeCell ref="B5:B7"/>
    <mergeCell ref="C5:E5"/>
    <mergeCell ref="F5:G5"/>
    <mergeCell ref="H5:I5"/>
    <mergeCell ref="J5:K5"/>
    <mergeCell ref="C6:C7"/>
    <mergeCell ref="D6:E6"/>
    <mergeCell ref="F6:F7"/>
    <mergeCell ref="H6:H7"/>
    <mergeCell ref="A1:D1"/>
    <mergeCell ref="E1:K1"/>
    <mergeCell ref="A2:F2"/>
    <mergeCell ref="A3:F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Форма 9</vt:lpstr>
      <vt:lpstr>Табл 1 к ф.9</vt:lpstr>
      <vt:lpstr>Табл 2 к ф.9</vt:lpstr>
      <vt:lpstr>Форма 9а</vt:lpstr>
      <vt:lpstr>'Табл 1 к ф.9'!Заголовки_для_печати</vt:lpstr>
      <vt:lpstr>'Форма 9'!Заголовки_для_печати</vt:lpstr>
      <vt:lpstr>'Форма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vorobyov</dc:creator>
  <cp:lastModifiedBy>Семенова</cp:lastModifiedBy>
  <cp:lastPrinted>2014-01-20T10:17:10Z</cp:lastPrinted>
  <dcterms:created xsi:type="dcterms:W3CDTF">2010-11-12T13:16:09Z</dcterms:created>
  <dcterms:modified xsi:type="dcterms:W3CDTF">2015-09-02T09:57:35Z</dcterms:modified>
</cp:coreProperties>
</file>