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7088" windowHeight="7776" tabRatio="789" activeTab="0"/>
  </bookViews>
  <sheets>
    <sheet name="Форма 9" sheetId="1" r:id="rId1"/>
    <sheet name="Табл 1 к ф.9" sheetId="2" r:id="rId2"/>
    <sheet name="Табл 2 к ф.9" sheetId="3" r:id="rId3"/>
    <sheet name="Форма 9а" sheetId="4" r:id="rId4"/>
  </sheets>
  <externalReferences>
    <externalReference r:id="rId7"/>
  </externalReferences>
  <definedNames>
    <definedName name="_xlnm.Print_Titles" localSheetId="1">'Табл 1 к ф.9'!$7:$7</definedName>
    <definedName name="_xlnm.Print_Titles" localSheetId="0">'Форма 9'!$8:$8</definedName>
    <definedName name="_xlnm.Print_Area" localSheetId="0">'Форма 9'!$A$1:$Y$181</definedName>
    <definedName name="Ст._19.7_КоАП_Непредставление_сведений__информации" localSheetId="0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<sst xmlns="http://schemas.openxmlformats.org/spreadsheetml/2006/main" count="540" uniqueCount="217">
  <si>
    <t>в т.ч. по субъектам естественной монополии, 
включенным в Реестр ЕМ</t>
  </si>
  <si>
    <t>Таблица ввода по субъекту рынка</t>
  </si>
  <si>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</si>
  <si>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на товарных рынках</t>
  </si>
  <si>
    <t>на рынке финансовых услуг</t>
  </si>
  <si>
    <t xml:space="preserve"> </t>
  </si>
  <si>
    <t>А</t>
  </si>
  <si>
    <t>Всего</t>
  </si>
  <si>
    <t>Б</t>
  </si>
  <si>
    <t>Закон</t>
  </si>
  <si>
    <t>Ст. 19.31  КоАП Нарушение сроков хранения рекламных материалов</t>
  </si>
  <si>
    <t>часть 2 ст.14.9 КоАП  Ограничение
 конкуренции органами власти, органами местного самоуправления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</si>
  <si>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</si>
  <si>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</si>
  <si>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</si>
  <si>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</si>
  <si>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</si>
  <si>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</si>
  <si>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</si>
  <si>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</si>
  <si>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</si>
  <si>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</si>
  <si>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</si>
  <si>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</si>
  <si>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</si>
  <si>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</si>
  <si>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</si>
  <si>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</si>
  <si>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№ 
п/п</t>
  </si>
  <si>
    <t>В</t>
  </si>
  <si>
    <t>Органы власти</t>
  </si>
  <si>
    <t>Субъект рынка</t>
  </si>
  <si>
    <t>Рынок</t>
  </si>
  <si>
    <t>Г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</si>
  <si>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</si>
  <si>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</si>
  <si>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Х</t>
  </si>
  <si>
    <r>
      <t>ст. 19.8 части 3, 4</t>
    </r>
    <r>
      <rPr>
        <sz val="8"/>
        <color indexed="8"/>
        <rFont val="Times New Roman"/>
        <family val="1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</si>
  <si>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6</t>
    </r>
    <r>
      <rPr>
        <sz val="8"/>
        <color indexed="8"/>
        <rFont val="Times New Roman"/>
        <family val="1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</si>
  <si>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</si>
  <si>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</si>
  <si>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</si>
  <si>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</si>
  <si>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</si>
  <si>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</si>
  <si>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Постано-вления о наложении штрафа в стадии исполне-ния</t>
  </si>
  <si>
    <t>Не испол- нено постано-влений о наложении штрафа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</si>
  <si>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</si>
  <si>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</si>
  <si>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</si>
  <si>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</si>
  <si>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</si>
  <si>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</si>
  <si>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</si>
  <si>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</si>
  <si>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</si>
  <si>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</si>
  <si>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</si>
  <si>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</si>
  <si>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</si>
  <si>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</si>
  <si>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</si>
  <si>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</si>
  <si>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</si>
  <si>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</si>
  <si>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</si>
  <si>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</si>
  <si>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</si>
  <si>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</si>
  <si>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</si>
  <si>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</si>
  <si>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</si>
  <si>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</si>
  <si>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</si>
  <si>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</si>
  <si>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</si>
  <si>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</si>
  <si>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</si>
  <si>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</si>
  <si>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</si>
  <si>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</si>
  <si>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</si>
  <si>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</si>
  <si>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</si>
  <si>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Ст.14.38 КоАП Размещение рекламы на дорожных знаках и транспортных средствах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</si>
  <si>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</si>
  <si>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</si>
  <si>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</si>
  <si>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</si>
  <si>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</si>
  <si>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</si>
  <si>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</si>
  <si>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</si>
  <si>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</si>
  <si>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</si>
  <si>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</si>
  <si>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</si>
  <si>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</si>
  <si>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</si>
  <si>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</si>
  <si>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</si>
  <si>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</si>
  <si>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Форма № 9а</t>
  </si>
  <si>
    <t>прочие субъекты</t>
  </si>
  <si>
    <t>по субъектам естественной монополии, включенным в Реестр ЕМ</t>
  </si>
  <si>
    <r>
      <t xml:space="preserve">География: </t>
    </r>
    <r>
      <rPr>
        <u val="single"/>
        <sz val="10"/>
        <rFont val="Arial"/>
        <family val="2"/>
      </rPr>
      <t>территориальный орган, структурное подразделение ФАС России</t>
    </r>
  </si>
  <si>
    <t>Количество</t>
  </si>
  <si>
    <t>1.</t>
  </si>
  <si>
    <t>2.</t>
  </si>
  <si>
    <t>3.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</si>
  <si>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</si>
  <si>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</si>
  <si>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в т.ч. по картелям</t>
  </si>
  <si>
    <r>
      <t>ст. 19.8 часть 5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  </r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</si>
  <si>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</si>
  <si>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</si>
  <si>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4"/>
        <color indexed="8"/>
        <rFont val="Times New Roman"/>
        <family val="1"/>
      </rPr>
      <t>Итого</t>
    </r>
    <r>
      <rPr>
        <b/>
        <sz val="10"/>
        <color indexed="8"/>
        <rFont val="Times New Roman"/>
        <family val="1"/>
      </rPr>
      <t xml:space="preserve"> (без учета ст. 20.25 (часть 1) КоАП)</t>
    </r>
  </si>
  <si>
    <r>
      <t xml:space="preserve">Таблица ввода по органу власти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</si>
  <si>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часть 2 ст. 14.31.2. КоАП Манипулирование ценами на оптовом и (или) розничных рынках электрической энергии (мощности)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</si>
  <si>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</si>
  <si>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</si>
  <si>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</si>
  <si>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</si>
  <si>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</si>
  <si>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</si>
  <si>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</si>
  <si>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</si>
  <si>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r>
      <t xml:space="preserve">из общего количества: по нарушениям </t>
    </r>
    <r>
      <rPr>
        <b/>
        <sz val="10"/>
        <rFont val="Arial"/>
        <family val="2"/>
      </rPr>
      <t>АМЗ</t>
    </r>
    <r>
      <rPr>
        <b/>
        <sz val="9"/>
        <rFont val="Arial"/>
        <family val="2"/>
      </rPr>
      <t xml:space="preserve"> со стороны органов власти (должностных лиц)</t>
    </r>
  </si>
  <si>
    <t>Таблица 2 к форма № 9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</si>
  <si>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законодательства об иностранных инвестициях, Закона о торговле 
за _____(период отчета)______</t>
  </si>
  <si>
    <t>на рынке финансовых 
услуг</t>
  </si>
  <si>
    <t>об иностранных 
инвестициях</t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</si>
  <si>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арбитражный суд
за _____(период отчета)______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</si>
  <si>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</si>
  <si>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</si>
  <si>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</si>
  <si>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</si>
  <si>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</si>
  <si>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t>часть 2 ст.14.31 КоАП Злоупотребление доминирующим положением</t>
  </si>
  <si>
    <t>18</t>
  </si>
  <si>
    <t>19</t>
  </si>
  <si>
    <r>
      <t xml:space="preserve">Календарь: </t>
    </r>
    <r>
      <rPr>
        <u val="single"/>
        <sz val="10"/>
        <color indexed="8"/>
        <rFont val="Times New Roman"/>
        <family val="1"/>
      </rPr>
      <t>период отчета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</si>
  <si>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территориальный орган, структурное подразделение ФАС России</t>
    </r>
  </si>
  <si>
    <t>ст.19.5 часть 2.7</t>
  </si>
  <si>
    <r>
      <t xml:space="preserve">Таблица ввода по частям 1 и 2 статьи 14.31 КоАП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</si>
  <si>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количествава по статье 14.31:</t>
  </si>
  <si>
    <t xml:space="preserve">   часть 1</t>
  </si>
  <si>
    <t xml:space="preserve">   часть 2</t>
  </si>
  <si>
    <r>
      <t xml:space="preserve">Таблица ввода по применению статьи 19.8.1 КоАП в части нарушений установленных стандартов раскрытия информации 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</si>
  <si>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 по статье 19.8.1 КоАП:</t>
  </si>
  <si>
    <t>за нарушение установленных стандартов раскрытия информации о регулируемой деятельности субъектов ЕМ и (или) организаций коммунального комплекса</t>
  </si>
  <si>
    <t>части 2.1, 2.2, 2.3, 2.6, 2.7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</si>
  <si>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Отчет о результатах взаимодействия с правоохранительными органами 
за _____________ (период отчета)</t>
  </si>
  <si>
    <t>Преступления, признаки которых были выявленны антимонопольным органом (статья УК РФ)</t>
  </si>
  <si>
    <t>Направлено заявлений*
в отчетном периоде 
1=3+6+8</t>
  </si>
  <si>
    <t>Возбуждено 
уголовных дел по заявлениям
в отчетном периоде</t>
  </si>
  <si>
    <t>Отказано 
в возбуждении 
уголовных дел 
в отчетном периоде</t>
  </si>
  <si>
    <t>Количество заявлений, по которым не принято процессуальных решений о 
возбуждении либо об отказе в возбуждении  уголовных дел в отчетном периоде</t>
  </si>
  <si>
    <t>Обжаловано 
отказов в возбуждении 
уголовных дел 
в отчетном периоде</t>
  </si>
  <si>
    <t xml:space="preserve">всего </t>
  </si>
  <si>
    <t>из них:</t>
  </si>
  <si>
    <t>всего</t>
  </si>
  <si>
    <t>по заявлениям, направленным в отчетном  периоде</t>
  </si>
  <si>
    <t>после обжалования отказов в возбуждении уголовных дел</t>
  </si>
  <si>
    <t>по заявлениям, направленным в отчетном периоде</t>
  </si>
  <si>
    <t>статья 178 УК РФ, 
в том числе:</t>
  </si>
  <si>
    <t xml:space="preserve">  - картель</t>
  </si>
  <si>
    <t xml:space="preserve">  - неоднократное злоупотребление доминирующим положением</t>
  </si>
  <si>
    <t>иные статьи УК РФ</t>
  </si>
  <si>
    <t>*  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</si>
  <si>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Таблица сбора для строки "из общего количества: 
по нарушениям АМЗ со стороны органов власти (должностных лиц)"</t>
  </si>
  <si>
    <t>Таблица сбора для части 1 и части 2 статьи 14.31 КоАП</t>
  </si>
  <si>
    <t>Таблица сбора для строки "из общего количества: за нарушение установленных стандартов раскрытия информации"</t>
  </si>
  <si>
    <r>
      <t>ст. 19.8 часть 7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необходимых для расчета размера административного штрафа, либо представление заведомо недостоверных сведений (информации), необходимых для расчета размера административного штрафа</t>
    </r>
  </si>
  <si>
    <r>
      <t>ст. 19.8 часть 8</t>
    </r>
    <r>
      <rPr>
        <sz val="8"/>
        <color indexed="8"/>
        <rFont val="Times New Roman"/>
        <family val="1"/>
      </rPr>
      <t xml:space="preserve"> - за представление заведомо недостоверных сведений (информации), необходимых для расчета размера административного штрафа, если об этом стало известно после наложения такого административного штрафа</t>
    </r>
  </si>
  <si>
    <t>20</t>
  </si>
  <si>
    <t>21</t>
  </si>
  <si>
    <t>Прекращено
дел</t>
  </si>
  <si>
    <t>в т.ч. в связи с мало-
значительностью право-
наруше-
ния</t>
  </si>
  <si>
    <t>Выдан-
ных в 
предыду-
щем
году 
(годах)</t>
  </si>
  <si>
    <t>Обжаловано в суд или вышестоящему должностному лицу постановлений</t>
  </si>
  <si>
    <t>выдан-
ных в 
предыду-
щем
году (годах)</t>
  </si>
  <si>
    <t>выдан-
ных в 
отчет-
ном
периоде</t>
  </si>
  <si>
    <t>выдан-
ных в 
предыду-
щем
году 
(годах)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</si>
  <si>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</si>
  <si>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</si>
  <si>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подлежа-
щего к взысканию с учетом судебного решения, 
тыс. руб.</t>
  </si>
  <si>
    <t>Соболевская</t>
  </si>
  <si>
    <t>Дозморова</t>
  </si>
  <si>
    <t>Расторгуева</t>
  </si>
  <si>
    <t>Галичина</t>
  </si>
  <si>
    <t>Расторгуева э/э</t>
  </si>
  <si>
    <t>Пузанкова</t>
  </si>
  <si>
    <t>ДОХОД</t>
  </si>
  <si>
    <t>дина</t>
  </si>
  <si>
    <t xml:space="preserve">По статье 7.32 КоАП РФ 5 дел возбуждено органами прокуратуры, 1 прекращено по малозначительности; </t>
  </si>
  <si>
    <t>По ч.1 ст. 20.25 по одному из возбужденных производств судом вынесено наказание в виде обязательных работ на 40 часов, исполнено, в форме отражен как наложение штрафа.</t>
  </si>
  <si>
    <t>223-фз</t>
  </si>
  <si>
    <t>По статье 7.29 КоАП РФ 11 дел возбуждено органами прокуратуры, 1 прекращено за отсутствием состава. По одному делу оплачен частично штраф в размере 35 тыс.руб. из 50 тыс.руб. наложенных;</t>
  </si>
  <si>
    <t xml:space="preserve">
По статье 14.9 КоАП РФ в отношении 4 должностных лиц вынесено 2 постановления о привлечении к административной ответственности;</t>
  </si>
  <si>
    <t>По статье 9.21.КоАП РФ ФАС России отменено 1 постановление о наложении штрафа;</t>
  </si>
  <si>
    <t xml:space="preserve">92,557 63 </t>
  </si>
  <si>
    <t>По статье 7.30 КоАП РФ 28 дел возбуждено органами прокуратуры, 1 прекращено по малозначительности. Один штраф снижен судом с 30 тыс. руб. до 10 тыс. руб., один штраф снижен с 30 тыс.руб. до 5 тыс.руб. По одному делу оплачено частично в размере 7 тыс.руб. из 10 тыс руб. наложенных. В сумме уплаченного штрафа учтена оплата в размере 6781,88 руб. по постановлению  в размере 3000 руб. Заявление от должностного лица о возврате дополнительно уплаченной суммы на конец отчетного периода не поступило. Сумма оплаты, поступившая через Казначейство, не совпадает с суммой уплаченного штрафа на 3 тыс.руб. в связи с возвратом ошибочно уплаченной суммы. Число привлеченных к ответственности должностных лиц уменьшено на 23, в связи с тем, что в отчетном периоде 8 человек привлекались дважды, 2 человека - по 3 раза, 2 человека - по 4 раза и один человек - 6 раз;</t>
  </si>
  <si>
    <t xml:space="preserve">По ст. 14.31 КоАП РФ судом 2 постановления на сумму 40,00 тыс.руб. отменено по малозначительности, по 10  постановлениям сумма штрафов снижена судом на общую сумму 1799,08912 тыс.руб. В 2014 году по статье 14.31 КоАП РФ неоднократно привлекались к ответственности одни и те же лица, поэтому имеет место несоответствие по количеству привлеченных лиц, при этом одно лицо трижды оштрафовано судом. По ч.1 ст. 14.31 КоАП РФ  в отношении прочих субъектов  в графе 18 не учтена сумма в размере 350 тыс.руб. в связи с тем, что она была зачтена в счет оплаты постановления 2014 года  из суммы штрафа, оплаченного в 2012 году и впоследствии отмененного судом; </t>
  </si>
  <si>
    <t>По статье 14.33 КоАП РФ по 1 постановлению размер штрафа снижен со 100 тыс. руб. до 50 тыс.руб. (обжалованы в суд, сниженный размер штрафа отражен в графе 17);</t>
  </si>
  <si>
    <t>По части 1 статьи 14.32 КоАП РФ 1 постановление о наложении штрафа судом со 100 тыс.руб. снижено до 30 тыс.руб., по 4 постановлениям, вынесенным в отношении участников сговора на торгах, судом снижены штрафы на общую сумму 1062,48776 тыс.руб.;</t>
  </si>
  <si>
    <t>По статье 9.16. КоАП  в 2014 году  неоднократно привлекались к ответственности одни и те же лица, поэтому имеет место несоответствие по количеству привлеченных лиц;</t>
  </si>
  <si>
    <t xml:space="preserve">
По статье 14.3 КоАП РФ  по 4 постановлениям размер штрафа снижен со 100 тыс.руб до 10 тыс.руб., по 1 постановлению размер штрафа снижен со 100 тыс.руб. до 30 тыс. руб. (обжалованы в суд, сниженный размер штрафа отражен в графе 17). Два дела возбуждено по материалам, поступившим из прокуратуры. В графе 18 учтена сумма частично оплаченного штрафа по 2-м постановлениям, выданным в отчетном периоде, задолженность составляет 35, 91687 тыс.руб.;</t>
  </si>
  <si>
    <t>223-ФЗ</t>
  </si>
  <si>
    <t>Из обшего количества: 
в отношении субъектов естественной монополии, включенных в Реестр естественных монополий</t>
  </si>
  <si>
    <t>Естественные монополии</t>
  </si>
  <si>
    <t>Монополисты</t>
  </si>
  <si>
    <t>всего по Монополистам с доходом</t>
  </si>
  <si>
    <t>всего по Е/М с доходом</t>
  </si>
  <si>
    <t>монополисты</t>
  </si>
  <si>
    <t>с доходом</t>
  </si>
  <si>
    <t xml:space="preserve">По статье 14.31  имеются расхождения с данными казначейства, поскольку в 2014 году были возращены деньги по постановлению о наложении штрафа и предписанию о перечисление дохода в федеральный бюджет, отмененные в кассационной инстанции, на сумму 2278 тыс. руб., кроме того, одному лицу дважды возращался штраф в размере 15 тыс. руб. 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</si>
</sst>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9]General"/>
    <numFmt numFmtId="173" formatCode="0.0"/>
    <numFmt numFmtId="174" formatCode="[$-1010409]General"/>
    <numFmt numFmtId="175" formatCode="[$-1010409]0.0"/>
    <numFmt numFmtId="176" formatCode="[$-1010419]#,##0.0;\-#,##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[$-1010409]0.00"/>
    <numFmt numFmtId="185" formatCode="[$-1010409]0.000"/>
    <numFmt numFmtId="186" formatCode="[$-1010409]0.0000"/>
    <numFmt numFmtId="187" formatCode="[$-1010409]0.00000"/>
    <numFmt numFmtId="188" formatCode="[$-1010409]0.000000"/>
    <numFmt numFmtId="189" formatCode="[$-1010409]0.0000000"/>
    <numFmt numFmtId="190" formatCode="[$-1010409]0.00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Times New Roman"/>
      <family val="1"/>
    </font>
    <font>
      <u val="single"/>
      <sz val="10"/>
      <name val="Arial"/>
      <family val="2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color indexed="6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Times New Roman CYR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20"/>
      <color indexed="10"/>
      <name val="Times New Roman"/>
      <family val="1"/>
    </font>
    <font>
      <b/>
      <sz val="9"/>
      <color indexed="17"/>
      <name val="Arial"/>
      <family val="2"/>
    </font>
    <font>
      <b/>
      <sz val="20"/>
      <color indexed="17"/>
      <name val="Times New Roman"/>
      <family val="1"/>
    </font>
    <font>
      <b/>
      <sz val="14"/>
      <color indexed="18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20"/>
      <color rgb="FFFF0000"/>
      <name val="Times New Roman"/>
      <family val="1"/>
    </font>
    <font>
      <b/>
      <sz val="9"/>
      <color rgb="FF00B050"/>
      <name val="Arial"/>
      <family val="2"/>
    </font>
    <font>
      <b/>
      <sz val="20"/>
      <color rgb="FF00B050"/>
      <name val="Times New Roman"/>
      <family val="1"/>
    </font>
    <font>
      <b/>
      <sz val="14"/>
      <color theme="3" tint="-0.2499700039625167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>
        <color indexed="8"/>
      </right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7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1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4" fillId="6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72" fontId="5" fillId="6" borderId="10" xfId="0" applyNumberFormat="1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vertical="top" wrapText="1"/>
    </xf>
    <xf numFmtId="172" fontId="5" fillId="6" borderId="10" xfId="0" applyNumberFormat="1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3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wrapText="1"/>
    </xf>
    <xf numFmtId="0" fontId="27" fillId="6" borderId="11" xfId="0" applyFont="1" applyFill="1" applyBorder="1" applyAlignment="1">
      <alignment wrapText="1"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0" fillId="0" borderId="0" xfId="54">
      <alignment wrapText="1"/>
      <protection/>
    </xf>
    <xf numFmtId="0" fontId="2" fillId="0" borderId="0" xfId="54" applyFont="1" applyFill="1" applyBorder="1" applyAlignment="1">
      <alignment vertical="top" wrapText="1"/>
      <protection/>
    </xf>
    <xf numFmtId="0" fontId="2" fillId="0" borderId="0" xfId="54" applyFont="1" applyFill="1" applyAlignment="1">
      <alignment vertical="top" wrapText="1"/>
      <protection/>
    </xf>
    <xf numFmtId="0" fontId="4" fillId="6" borderId="11" xfId="54" applyFont="1" applyFill="1" applyBorder="1" applyAlignment="1">
      <alignment horizontal="center" vertical="center" wrapText="1"/>
      <protection/>
    </xf>
    <xf numFmtId="0" fontId="0" fillId="0" borderId="15" xfId="54" applyFill="1" applyBorder="1">
      <alignment wrapText="1"/>
      <protection/>
    </xf>
    <xf numFmtId="0" fontId="0" fillId="6" borderId="16" xfId="54" applyFill="1" applyBorder="1">
      <alignment wrapText="1"/>
      <protection/>
    </xf>
    <xf numFmtId="0" fontId="4" fillId="6" borderId="12" xfId="54" applyFont="1" applyFill="1" applyBorder="1" applyAlignment="1">
      <alignment horizontal="center" vertical="top" wrapText="1"/>
      <protection/>
    </xf>
    <xf numFmtId="0" fontId="84" fillId="0" borderId="0" xfId="0" applyFont="1" applyAlignment="1">
      <alignment wrapText="1"/>
    </xf>
    <xf numFmtId="0" fontId="16" fillId="0" borderId="10" xfId="0" applyFont="1" applyFill="1" applyBorder="1" applyAlignment="1" applyProtection="1">
      <alignment vertical="center" wrapText="1"/>
      <protection/>
    </xf>
    <xf numFmtId="0" fontId="0" fillId="0" borderId="0" xfId="54" applyAlignment="1">
      <alignment wrapText="1"/>
      <protection/>
    </xf>
    <xf numFmtId="0" fontId="9" fillId="6" borderId="13" xfId="54" applyFont="1" applyFill="1" applyBorder="1" applyAlignment="1">
      <alignment horizontal="center" vertical="center" wrapText="1"/>
      <protection/>
    </xf>
    <xf numFmtId="0" fontId="9" fillId="6" borderId="17" xfId="54" applyFont="1" applyFill="1" applyBorder="1" applyAlignment="1">
      <alignment horizontal="center" vertical="center" wrapText="1"/>
      <protection/>
    </xf>
    <xf numFmtId="0" fontId="9" fillId="6" borderId="15" xfId="54" applyFont="1" applyFill="1" applyBorder="1" applyAlignment="1">
      <alignment horizontal="center" vertical="top" wrapText="1"/>
      <protection/>
    </xf>
    <xf numFmtId="0" fontId="9" fillId="6" borderId="12" xfId="54" applyFont="1" applyFill="1" applyBorder="1" applyAlignment="1">
      <alignment horizontal="center" vertical="top" wrapText="1"/>
      <protection/>
    </xf>
    <xf numFmtId="0" fontId="9" fillId="6" borderId="10" xfId="54" applyFont="1" applyFill="1" applyBorder="1" applyAlignment="1">
      <alignment horizontal="center" vertical="top" wrapText="1"/>
      <protection/>
    </xf>
    <xf numFmtId="0" fontId="16" fillId="0" borderId="0" xfId="54" applyFont="1">
      <alignment wrapText="1"/>
      <protection/>
    </xf>
    <xf numFmtId="0" fontId="4" fillId="0" borderId="0" xfId="54" applyFont="1" applyFill="1" applyBorder="1" applyAlignment="1">
      <alignment vertical="top" wrapText="1"/>
      <protection/>
    </xf>
    <xf numFmtId="0" fontId="0" fillId="0" borderId="0" xfId="54" applyFill="1" applyBorder="1">
      <alignment wrapText="1"/>
      <protection/>
    </xf>
    <xf numFmtId="0" fontId="0" fillId="0" borderId="0" xfId="54" applyFill="1">
      <alignment wrapText="1"/>
      <protection/>
    </xf>
    <xf numFmtId="0" fontId="9" fillId="6" borderId="18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17" fillId="6" borderId="11" xfId="54" applyFont="1" applyFill="1" applyBorder="1" applyAlignment="1">
      <alignment horizontal="center" wrapText="1"/>
      <protection/>
    </xf>
    <xf numFmtId="0" fontId="11" fillId="6" borderId="20" xfId="54" applyFont="1" applyFill="1" applyBorder="1" applyAlignment="1">
      <alignment horizontal="center" vertical="top" wrapText="1"/>
      <protection/>
    </xf>
    <xf numFmtId="0" fontId="11" fillId="6" borderId="10" xfId="54" applyFont="1" applyFill="1" applyBorder="1" applyAlignment="1">
      <alignment horizontal="center" vertical="top" wrapText="1"/>
      <protection/>
    </xf>
    <xf numFmtId="0" fontId="17" fillId="0" borderId="0" xfId="54" applyFont="1" applyAlignment="1">
      <alignment horizontal="center" wrapText="1"/>
      <protection/>
    </xf>
    <xf numFmtId="0" fontId="0" fillId="6" borderId="0" xfId="54" applyFill="1">
      <alignment wrapText="1"/>
      <protection/>
    </xf>
    <xf numFmtId="0" fontId="12" fillId="6" borderId="10" xfId="54" applyFont="1" applyFill="1" applyBorder="1" applyAlignment="1">
      <alignment vertical="top" wrapText="1"/>
      <protection/>
    </xf>
    <xf numFmtId="0" fontId="13" fillId="6" borderId="21" xfId="54" applyFont="1" applyFill="1" applyBorder="1" applyAlignment="1">
      <alignment vertical="top" wrapText="1"/>
      <protection/>
    </xf>
    <xf numFmtId="0" fontId="12" fillId="6" borderId="20" xfId="54" applyFont="1" applyFill="1" applyBorder="1" applyAlignment="1">
      <alignment vertical="top" wrapText="1"/>
      <protection/>
    </xf>
    <xf numFmtId="0" fontId="12" fillId="6" borderId="10" xfId="54" applyFont="1" applyFill="1" applyBorder="1" applyAlignment="1" applyProtection="1">
      <alignment vertical="top" wrapText="1"/>
      <protection/>
    </xf>
    <xf numFmtId="0" fontId="12" fillId="6" borderId="2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Alignment="1" applyProtection="1">
      <alignment vertical="top" wrapText="1"/>
      <protection/>
    </xf>
    <xf numFmtId="0" fontId="21" fillId="33" borderId="10" xfId="54" applyFont="1" applyFill="1" applyBorder="1" applyAlignment="1" applyProtection="1">
      <alignment vertical="top" wrapText="1"/>
      <protection/>
    </xf>
    <xf numFmtId="0" fontId="6" fillId="0" borderId="0" xfId="54" applyFont="1" applyFill="1">
      <alignment wrapText="1"/>
      <protection/>
    </xf>
    <xf numFmtId="0" fontId="13" fillId="6" borderId="21" xfId="54" applyFont="1" applyFill="1" applyBorder="1" applyAlignment="1" applyProtection="1">
      <alignment vertical="top" wrapText="1"/>
      <protection/>
    </xf>
    <xf numFmtId="0" fontId="13" fillId="0" borderId="21" xfId="54" applyFont="1" applyFill="1" applyBorder="1" applyAlignment="1" applyProtection="1">
      <alignment vertical="top" wrapText="1"/>
      <protection/>
    </xf>
    <xf numFmtId="0" fontId="13" fillId="0" borderId="20" xfId="54" applyFont="1" applyFill="1" applyBorder="1" applyAlignment="1" applyProtection="1">
      <alignment vertical="top" wrapText="1"/>
      <protection/>
    </xf>
    <xf numFmtId="0" fontId="12" fillId="6" borderId="12" xfId="54" applyFont="1" applyFill="1" applyBorder="1" applyAlignment="1" applyProtection="1">
      <alignment horizontal="left" vertical="center" wrapText="1"/>
      <protection/>
    </xf>
    <xf numFmtId="0" fontId="13" fillId="6" borderId="21" xfId="54" applyFont="1" applyFill="1" applyBorder="1" applyAlignment="1" applyProtection="1">
      <alignment vertical="center" wrapText="1"/>
      <protection/>
    </xf>
    <xf numFmtId="0" fontId="13" fillId="6" borderId="20" xfId="54" applyFont="1" applyFill="1" applyBorder="1" applyAlignment="1" applyProtection="1">
      <alignment vertical="top" wrapText="1"/>
      <protection/>
    </xf>
    <xf numFmtId="0" fontId="10" fillId="0" borderId="14" xfId="54" applyFont="1" applyFill="1" applyBorder="1" applyAlignment="1" applyProtection="1">
      <alignment horizontal="left" vertical="center" wrapText="1"/>
      <protection/>
    </xf>
    <xf numFmtId="0" fontId="12" fillId="0" borderId="10" xfId="54" applyFont="1" applyFill="1" applyBorder="1" applyAlignment="1" applyProtection="1">
      <alignment horizontal="left" vertical="top" wrapText="1"/>
      <protection/>
    </xf>
    <xf numFmtId="0" fontId="10" fillId="0" borderId="13" xfId="54" applyFont="1" applyFill="1" applyBorder="1" applyAlignment="1" applyProtection="1">
      <alignment vertical="top" wrapText="1"/>
      <protection/>
    </xf>
    <xf numFmtId="0" fontId="0" fillId="0" borderId="22" xfId="54" applyFill="1" applyBorder="1">
      <alignment wrapText="1"/>
      <protection/>
    </xf>
    <xf numFmtId="0" fontId="21" fillId="0" borderId="23" xfId="54" applyFont="1" applyFill="1" applyBorder="1" applyAlignment="1" applyProtection="1">
      <alignment vertical="top" wrapText="1"/>
      <protection/>
    </xf>
    <xf numFmtId="0" fontId="13" fillId="0" borderId="24" xfId="54" applyFont="1" applyFill="1" applyBorder="1" applyAlignment="1" applyProtection="1">
      <alignment vertical="top" wrapText="1"/>
      <protection/>
    </xf>
    <xf numFmtId="0" fontId="13" fillId="0" borderId="25" xfId="54" applyFont="1" applyFill="1" applyBorder="1" applyAlignment="1" applyProtection="1">
      <alignment vertical="top" wrapText="1"/>
      <protection/>
    </xf>
    <xf numFmtId="0" fontId="13" fillId="0" borderId="26" xfId="54" applyFont="1" applyFill="1" applyBorder="1" applyAlignment="1" applyProtection="1">
      <alignment vertical="top" wrapText="1"/>
      <protection/>
    </xf>
    <xf numFmtId="0" fontId="12" fillId="0" borderId="0" xfId="54" applyFont="1" applyFill="1" applyBorder="1" applyAlignment="1">
      <alignment horizontal="left" vertical="top" wrapText="1"/>
      <protection/>
    </xf>
    <xf numFmtId="0" fontId="13" fillId="0" borderId="0" xfId="54" applyFont="1" applyFill="1" applyBorder="1" applyAlignment="1" applyProtection="1">
      <alignment vertical="top" wrapText="1"/>
      <protection/>
    </xf>
    <xf numFmtId="174" fontId="13" fillId="0" borderId="0" xfId="54" applyNumberFormat="1" applyFont="1" applyFill="1" applyBorder="1" applyAlignment="1">
      <alignment horizontal="right" vertical="top" wrapText="1"/>
      <protection/>
    </xf>
    <xf numFmtId="175" fontId="13" fillId="0" borderId="0" xfId="54" applyNumberFormat="1" applyFont="1" applyFill="1" applyBorder="1" applyAlignment="1">
      <alignment horizontal="right" vertical="top" wrapText="1"/>
      <protection/>
    </xf>
    <xf numFmtId="0" fontId="0" fillId="0" borderId="0" xfId="54" applyFont="1" applyFill="1">
      <alignment wrapText="1"/>
      <protection/>
    </xf>
    <xf numFmtId="0" fontId="9" fillId="6" borderId="27" xfId="54" applyFont="1" applyFill="1" applyBorder="1" applyAlignment="1">
      <alignment horizontal="center" vertical="top" wrapText="1"/>
      <protection/>
    </xf>
    <xf numFmtId="174" fontId="13" fillId="0" borderId="28" xfId="54" applyNumberFormat="1" applyFont="1" applyFill="1" applyBorder="1" applyAlignment="1">
      <alignment horizontal="right" vertical="center" wrapText="1"/>
      <protection/>
    </xf>
    <xf numFmtId="175" fontId="13" fillId="0" borderId="28" xfId="54" applyNumberFormat="1" applyFont="1" applyFill="1" applyBorder="1" applyAlignment="1">
      <alignment horizontal="right" vertical="center" wrapText="1"/>
      <protection/>
    </xf>
    <xf numFmtId="0" fontId="12" fillId="0" borderId="0" xfId="54" applyFont="1" applyFill="1" applyBorder="1" applyAlignment="1" applyProtection="1">
      <alignment vertical="top" wrapText="1"/>
      <protection/>
    </xf>
    <xf numFmtId="174" fontId="13" fillId="0" borderId="11" xfId="54" applyNumberFormat="1" applyFont="1" applyFill="1" applyBorder="1" applyAlignment="1">
      <alignment horizontal="right" vertical="center" wrapText="1"/>
      <protection/>
    </xf>
    <xf numFmtId="175" fontId="13" fillId="0" borderId="11" xfId="54" applyNumberFormat="1" applyFont="1" applyFill="1" applyBorder="1" applyAlignment="1">
      <alignment horizontal="right" vertical="center" wrapText="1"/>
      <protection/>
    </xf>
    <xf numFmtId="174" fontId="13" fillId="34" borderId="11" xfId="54" applyNumberFormat="1" applyFont="1" applyFill="1" applyBorder="1" applyAlignment="1">
      <alignment horizontal="center" vertical="center" wrapText="1"/>
      <protection/>
    </xf>
    <xf numFmtId="174" fontId="13" fillId="0" borderId="29" xfId="54" applyNumberFormat="1" applyFont="1" applyFill="1" applyBorder="1" applyAlignment="1">
      <alignment horizontal="right" vertical="center" wrapText="1"/>
      <protection/>
    </xf>
    <xf numFmtId="175" fontId="13" fillId="0" borderId="29" xfId="54" applyNumberFormat="1" applyFont="1" applyFill="1" applyBorder="1" applyAlignment="1">
      <alignment horizontal="right" vertical="center" wrapText="1"/>
      <protection/>
    </xf>
    <xf numFmtId="174" fontId="13" fillId="34" borderId="29" xfId="54" applyNumberFormat="1" applyFont="1" applyFill="1" applyBorder="1" applyAlignment="1">
      <alignment horizontal="center" vertical="center" wrapText="1"/>
      <protection/>
    </xf>
    <xf numFmtId="174" fontId="13" fillId="34" borderId="28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174" fontId="13" fillId="0" borderId="0" xfId="54" applyNumberFormat="1" applyFont="1" applyFill="1" applyBorder="1" applyAlignment="1">
      <alignment horizontal="right" vertical="center" wrapText="1"/>
      <protection/>
    </xf>
    <xf numFmtId="175" fontId="13" fillId="0" borderId="0" xfId="54" applyNumberFormat="1" applyFont="1" applyFill="1" applyBorder="1" applyAlignment="1">
      <alignment horizontal="right" vertical="center" wrapText="1"/>
      <protection/>
    </xf>
    <xf numFmtId="0" fontId="0" fillId="12" borderId="30" xfId="54" applyFill="1" applyBorder="1">
      <alignment wrapText="1"/>
      <protection/>
    </xf>
    <xf numFmtId="174" fontId="0" fillId="0" borderId="0" xfId="54" applyNumberFormat="1">
      <alignment wrapText="1"/>
      <protection/>
    </xf>
    <xf numFmtId="0" fontId="0" fillId="12" borderId="11" xfId="54" applyFill="1" applyBorder="1">
      <alignment wrapText="1"/>
      <protection/>
    </xf>
    <xf numFmtId="0" fontId="5" fillId="12" borderId="31" xfId="54" applyFont="1" applyFill="1" applyBorder="1" applyAlignment="1" applyProtection="1">
      <alignment horizontal="left" wrapText="1"/>
      <protection/>
    </xf>
    <xf numFmtId="0" fontId="5" fillId="12" borderId="32" xfId="54" applyFont="1" applyFill="1" applyBorder="1" applyAlignment="1" applyProtection="1">
      <alignment horizontal="left" wrapText="1"/>
      <protection/>
    </xf>
    <xf numFmtId="0" fontId="5" fillId="12" borderId="33" xfId="54" applyFont="1" applyFill="1" applyBorder="1" applyAlignment="1" applyProtection="1">
      <alignment horizontal="left" wrapText="1"/>
      <protection/>
    </xf>
    <xf numFmtId="0" fontId="0" fillId="12" borderId="16" xfId="54" applyFill="1" applyBorder="1">
      <alignment wrapText="1"/>
      <protection/>
    </xf>
    <xf numFmtId="0" fontId="12" fillId="0" borderId="13" xfId="54" applyFont="1" applyFill="1" applyBorder="1" applyAlignment="1" applyProtection="1">
      <alignment horizontal="left" vertical="top" wrapText="1"/>
      <protection/>
    </xf>
    <xf numFmtId="0" fontId="17" fillId="0" borderId="34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6" borderId="35" xfId="54" applyFill="1" applyBorder="1">
      <alignment wrapText="1"/>
      <protection/>
    </xf>
    <xf numFmtId="0" fontId="0" fillId="6" borderId="0" xfId="54" applyFill="1" applyBorder="1">
      <alignment wrapText="1"/>
      <protection/>
    </xf>
    <xf numFmtId="0" fontId="12" fillId="6" borderId="13" xfId="54" applyFont="1" applyFill="1" applyBorder="1" applyAlignment="1" applyProtection="1">
      <alignment vertical="center" wrapText="1"/>
      <protection/>
    </xf>
    <xf numFmtId="0" fontId="13" fillId="6" borderId="36" xfId="54" applyFont="1" applyFill="1" applyBorder="1" applyAlignment="1" applyProtection="1">
      <alignment vertical="center" wrapText="1"/>
      <protection/>
    </xf>
    <xf numFmtId="0" fontId="12" fillId="6" borderId="17" xfId="54" applyFont="1" applyFill="1" applyBorder="1" applyAlignment="1" applyProtection="1">
      <alignment vertical="center" wrapText="1"/>
      <protection/>
    </xf>
    <xf numFmtId="0" fontId="12" fillId="6" borderId="37" xfId="54" applyFont="1" applyFill="1" applyBorder="1" applyAlignment="1">
      <alignment vertical="center" wrapText="1"/>
      <protection/>
    </xf>
    <xf numFmtId="0" fontId="4" fillId="0" borderId="0" xfId="54" applyFont="1" applyFill="1" applyAlignment="1">
      <alignment vertical="top" wrapText="1"/>
      <protection/>
    </xf>
    <xf numFmtId="0" fontId="4" fillId="6" borderId="11" xfId="54" applyFont="1" applyFill="1" applyBorder="1" applyAlignment="1">
      <alignment horizontal="center" vertical="top" wrapText="1"/>
      <protection/>
    </xf>
    <xf numFmtId="0" fontId="4" fillId="6" borderId="10" xfId="54" applyFont="1" applyFill="1" applyBorder="1" applyAlignment="1">
      <alignment horizontal="center" vertical="top" wrapText="1"/>
      <protection/>
    </xf>
    <xf numFmtId="0" fontId="4" fillId="6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9" fillId="6" borderId="10" xfId="54" applyFont="1" applyFill="1" applyBorder="1" applyAlignment="1" applyProtection="1">
      <alignment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74" fontId="13" fillId="35" borderId="28" xfId="54" applyNumberFormat="1" applyFont="1" applyFill="1" applyBorder="1" applyAlignment="1">
      <alignment horizontal="right" vertical="center" wrapText="1"/>
      <protection/>
    </xf>
    <xf numFmtId="174" fontId="13" fillId="35" borderId="11" xfId="54" applyNumberFormat="1" applyFont="1" applyFill="1" applyBorder="1" applyAlignment="1">
      <alignment horizontal="right" vertical="center" wrapText="1"/>
      <protection/>
    </xf>
    <xf numFmtId="174" fontId="13" fillId="35" borderId="29" xfId="54" applyNumberFormat="1" applyFont="1" applyFill="1" applyBorder="1" applyAlignment="1">
      <alignment horizontal="right" vertical="center" wrapText="1"/>
      <protection/>
    </xf>
    <xf numFmtId="0" fontId="0" fillId="6" borderId="38" xfId="54" applyFill="1" applyBorder="1">
      <alignment wrapText="1"/>
      <protection/>
    </xf>
    <xf numFmtId="0" fontId="32" fillId="0" borderId="0" xfId="54" applyFont="1">
      <alignment wrapText="1"/>
      <protection/>
    </xf>
    <xf numFmtId="0" fontId="31" fillId="0" borderId="0" xfId="54" applyFont="1" applyAlignment="1">
      <alignment wrapText="1"/>
      <protection/>
    </xf>
    <xf numFmtId="0" fontId="33" fillId="6" borderId="15" xfId="60" applyFont="1" applyFill="1" applyBorder="1" applyAlignment="1" applyProtection="1">
      <alignment horizontal="center" vertical="center" wrapText="1"/>
      <protection/>
    </xf>
    <xf numFmtId="0" fontId="33" fillId="6" borderId="11" xfId="60" applyFont="1" applyFill="1" applyBorder="1" applyAlignment="1" applyProtection="1">
      <alignment horizontal="center" vertical="top" wrapText="1"/>
      <protection/>
    </xf>
    <xf numFmtId="0" fontId="12" fillId="6" borderId="14" xfId="54" applyFont="1" applyFill="1" applyBorder="1" applyAlignment="1" applyProtection="1">
      <alignment horizontal="left" vertical="top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178" fontId="0" fillId="0" borderId="0" xfId="54" applyNumberFormat="1">
      <alignment wrapText="1"/>
      <protection/>
    </xf>
    <xf numFmtId="179" fontId="0" fillId="0" borderId="0" xfId="54" applyNumberFormat="1">
      <alignment wrapText="1"/>
      <protection/>
    </xf>
    <xf numFmtId="2" fontId="0" fillId="0" borderId="0" xfId="54" applyNumberFormat="1">
      <alignment wrapText="1"/>
      <protection/>
    </xf>
    <xf numFmtId="0" fontId="5" fillId="12" borderId="31" xfId="54" applyFont="1" applyFill="1" applyBorder="1" applyAlignment="1" applyProtection="1">
      <alignment horizontal="left" wrapText="1"/>
      <protection/>
    </xf>
    <xf numFmtId="0" fontId="5" fillId="12" borderId="32" xfId="54" applyFont="1" applyFill="1" applyBorder="1" applyAlignment="1" applyProtection="1">
      <alignment horizontal="left" wrapText="1"/>
      <protection/>
    </xf>
    <xf numFmtId="0" fontId="5" fillId="12" borderId="33" xfId="54" applyFont="1" applyFill="1" applyBorder="1" applyAlignment="1" applyProtection="1">
      <alignment horizontal="left" wrapText="1"/>
      <protection/>
    </xf>
    <xf numFmtId="183" fontId="0" fillId="0" borderId="0" xfId="54" applyNumberFormat="1">
      <alignment wrapText="1"/>
      <protection/>
    </xf>
    <xf numFmtId="174" fontId="12" fillId="0" borderId="0" xfId="54" applyNumberFormat="1" applyFont="1" applyFill="1" applyBorder="1" applyAlignment="1">
      <alignment horizontal="right" vertical="center" wrapText="1"/>
      <protection/>
    </xf>
    <xf numFmtId="175" fontId="12" fillId="0" borderId="0" xfId="54" applyNumberFormat="1" applyFont="1" applyFill="1" applyBorder="1" applyAlignment="1">
      <alignment horizontal="right" vertical="center" wrapText="1"/>
      <protection/>
    </xf>
    <xf numFmtId="0" fontId="34" fillId="0" borderId="11" xfId="54" applyFont="1" applyFill="1" applyBorder="1" applyAlignment="1">
      <alignment vertical="top" wrapText="1"/>
      <protection/>
    </xf>
    <xf numFmtId="0" fontId="32" fillId="0" borderId="11" xfId="54" applyFont="1" applyBorder="1">
      <alignment wrapText="1"/>
      <protection/>
    </xf>
    <xf numFmtId="174" fontId="5" fillId="12" borderId="30" xfId="54" applyNumberFormat="1" applyFont="1" applyFill="1" applyBorder="1" applyAlignment="1">
      <alignment horizontal="right" vertical="center" wrapText="1"/>
      <protection/>
    </xf>
    <xf numFmtId="174" fontId="5" fillId="12" borderId="11" xfId="54" applyNumberFormat="1" applyFont="1" applyFill="1" applyBorder="1" applyAlignment="1">
      <alignment horizontal="right" vertical="center" wrapText="1"/>
      <protection/>
    </xf>
    <xf numFmtId="174" fontId="5" fillId="12" borderId="16" xfId="54" applyNumberFormat="1" applyFont="1" applyFill="1" applyBorder="1" applyAlignment="1">
      <alignment horizontal="right" vertical="center" wrapText="1"/>
      <protection/>
    </xf>
    <xf numFmtId="174" fontId="5" fillId="6" borderId="38" xfId="54" applyNumberFormat="1" applyFont="1" applyFill="1" applyBorder="1" applyAlignment="1">
      <alignment horizontal="right" vertical="center" wrapText="1"/>
      <protection/>
    </xf>
    <xf numFmtId="174" fontId="4" fillId="6" borderId="10" xfId="54" applyNumberFormat="1" applyFont="1" applyFill="1" applyBorder="1" applyAlignment="1">
      <alignment horizontal="right" vertical="center" wrapText="1"/>
      <protection/>
    </xf>
    <xf numFmtId="175" fontId="4" fillId="6" borderId="10" xfId="54" applyNumberFormat="1" applyFont="1" applyFill="1" applyBorder="1" applyAlignment="1">
      <alignment horizontal="right" vertical="center" wrapText="1"/>
      <protection/>
    </xf>
    <xf numFmtId="174" fontId="4" fillId="0" borderId="10" xfId="54" applyNumberFormat="1" applyFont="1" applyFill="1" applyBorder="1" applyAlignment="1">
      <alignment horizontal="right" vertical="top" wrapText="1"/>
      <protection/>
    </xf>
    <xf numFmtId="174" fontId="4" fillId="36" borderId="10" xfId="54" applyNumberFormat="1" applyFont="1" applyFill="1" applyBorder="1" applyAlignment="1">
      <alignment horizontal="right" vertical="top" wrapText="1"/>
      <protection/>
    </xf>
    <xf numFmtId="175" fontId="4" fillId="0" borderId="10" xfId="54" applyNumberFormat="1" applyFont="1" applyFill="1" applyBorder="1" applyAlignment="1">
      <alignment horizontal="right" vertical="top" wrapText="1"/>
      <protection/>
    </xf>
    <xf numFmtId="174" fontId="4" fillId="33" borderId="10" xfId="54" applyNumberFormat="1" applyFont="1" applyFill="1" applyBorder="1" applyAlignment="1">
      <alignment horizontal="right" vertical="top" wrapText="1"/>
      <protection/>
    </xf>
    <xf numFmtId="174" fontId="4" fillId="6" borderId="10" xfId="54" applyNumberFormat="1" applyFont="1" applyFill="1" applyBorder="1" applyAlignment="1">
      <alignment horizontal="right" vertical="top" wrapText="1"/>
      <protection/>
    </xf>
    <xf numFmtId="175" fontId="4" fillId="6" borderId="10" xfId="54" applyNumberFormat="1" applyFont="1" applyFill="1" applyBorder="1" applyAlignment="1">
      <alignment horizontal="right" vertical="top" wrapText="1"/>
      <protection/>
    </xf>
    <xf numFmtId="175" fontId="4" fillId="0" borderId="10" xfId="54" applyNumberFormat="1" applyFont="1" applyFill="1" applyBorder="1" applyAlignment="1">
      <alignment vertical="top" wrapText="1"/>
      <protection/>
    </xf>
    <xf numFmtId="174" fontId="4" fillId="34" borderId="10" xfId="54" applyNumberFormat="1" applyFont="1" applyFill="1" applyBorder="1" applyAlignment="1">
      <alignment horizontal="right" vertical="top" wrapText="1"/>
      <protection/>
    </xf>
    <xf numFmtId="174" fontId="4" fillId="6" borderId="13" xfId="54" applyNumberFormat="1" applyFont="1" applyFill="1" applyBorder="1" applyAlignment="1">
      <alignment horizontal="right" vertical="center" wrapText="1"/>
      <protection/>
    </xf>
    <xf numFmtId="175" fontId="4" fillId="6" borderId="13" xfId="54" applyNumberFormat="1" applyFont="1" applyFill="1" applyBorder="1" applyAlignment="1">
      <alignment horizontal="right" vertical="center" wrapText="1"/>
      <protection/>
    </xf>
    <xf numFmtId="174" fontId="4" fillId="6" borderId="37" xfId="54" applyNumberFormat="1" applyFont="1" applyFill="1" applyBorder="1" applyAlignment="1">
      <alignment horizontal="right" vertical="center" wrapText="1"/>
      <protection/>
    </xf>
    <xf numFmtId="174" fontId="4" fillId="0" borderId="23" xfId="54" applyNumberFormat="1" applyFont="1" applyFill="1" applyBorder="1" applyAlignment="1">
      <alignment horizontal="right" vertical="top" wrapText="1"/>
      <protection/>
    </xf>
    <xf numFmtId="175" fontId="4" fillId="0" borderId="23" xfId="54" applyNumberFormat="1" applyFont="1" applyFill="1" applyBorder="1" applyAlignment="1">
      <alignment horizontal="right" vertical="top" wrapText="1"/>
      <protection/>
    </xf>
    <xf numFmtId="174" fontId="4" fillId="0" borderId="39" xfId="54" applyNumberFormat="1" applyFont="1" applyFill="1" applyBorder="1" applyAlignment="1">
      <alignment horizontal="right" vertical="top" wrapText="1"/>
      <protection/>
    </xf>
    <xf numFmtId="174" fontId="4" fillId="0" borderId="40" xfId="54" applyNumberFormat="1" applyFont="1" applyFill="1" applyBorder="1" applyAlignment="1">
      <alignment horizontal="right" vertical="top" wrapText="1"/>
      <protection/>
    </xf>
    <xf numFmtId="174" fontId="4" fillId="0" borderId="41" xfId="54" applyNumberFormat="1" applyFont="1" applyFill="1" applyBorder="1" applyAlignment="1">
      <alignment horizontal="right" vertical="top" wrapText="1"/>
      <protection/>
    </xf>
    <xf numFmtId="175" fontId="4" fillId="0" borderId="41" xfId="54" applyNumberFormat="1" applyFont="1" applyFill="1" applyBorder="1" applyAlignment="1">
      <alignment horizontal="right" vertical="top" wrapText="1"/>
      <protection/>
    </xf>
    <xf numFmtId="174" fontId="4" fillId="0" borderId="42" xfId="54" applyNumberFormat="1" applyFont="1" applyFill="1" applyBorder="1" applyAlignment="1">
      <alignment horizontal="right" vertical="top" wrapText="1"/>
      <protection/>
    </xf>
    <xf numFmtId="174" fontId="4" fillId="0" borderId="11" xfId="54" applyNumberFormat="1" applyFont="1" applyFill="1" applyBorder="1" applyAlignment="1">
      <alignment horizontal="right" vertical="top" wrapText="1"/>
      <protection/>
    </xf>
    <xf numFmtId="175" fontId="4" fillId="0" borderId="11" xfId="54" applyNumberFormat="1" applyFont="1" applyFill="1" applyBorder="1" applyAlignment="1">
      <alignment horizontal="right" vertical="top" wrapText="1"/>
      <protection/>
    </xf>
    <xf numFmtId="0" fontId="5" fillId="6" borderId="0" xfId="54" applyFont="1" applyFill="1" applyBorder="1" applyAlignment="1" applyProtection="1">
      <alignment horizontal="left" vertical="center" wrapText="1"/>
      <protection/>
    </xf>
    <xf numFmtId="174" fontId="5" fillId="6" borderId="0" xfId="54" applyNumberFormat="1" applyFont="1" applyFill="1" applyBorder="1" applyAlignment="1">
      <alignment horizontal="right" vertical="center" wrapText="1"/>
      <protection/>
    </xf>
    <xf numFmtId="0" fontId="0" fillId="0" borderId="0" xfId="54" applyAlignment="1">
      <alignment horizontal="left" wrapText="1"/>
      <protection/>
    </xf>
    <xf numFmtId="187" fontId="4" fillId="6" borderId="10" xfId="54" applyNumberFormat="1" applyFont="1" applyFill="1" applyBorder="1" applyAlignment="1">
      <alignment horizontal="right" vertical="center" wrapText="1"/>
      <protection/>
    </xf>
    <xf numFmtId="187" fontId="4" fillId="33" borderId="10" xfId="54" applyNumberFormat="1" applyFont="1" applyFill="1" applyBorder="1" applyAlignment="1">
      <alignment horizontal="right" vertical="top" wrapText="1"/>
      <protection/>
    </xf>
    <xf numFmtId="186" fontId="4" fillId="0" borderId="10" xfId="54" applyNumberFormat="1" applyFont="1" applyFill="1" applyBorder="1" applyAlignment="1">
      <alignment horizontal="right" vertical="top" wrapText="1"/>
      <protection/>
    </xf>
    <xf numFmtId="187" fontId="4" fillId="0" borderId="10" xfId="54" applyNumberFormat="1" applyFont="1" applyFill="1" applyBorder="1" applyAlignment="1">
      <alignment horizontal="right" vertical="top" wrapText="1"/>
      <protection/>
    </xf>
    <xf numFmtId="188" fontId="4" fillId="0" borderId="10" xfId="54" applyNumberFormat="1" applyFont="1" applyFill="1" applyBorder="1" applyAlignment="1">
      <alignment horizontal="right" vertical="top" wrapText="1"/>
      <protection/>
    </xf>
    <xf numFmtId="186" fontId="4" fillId="33" borderId="10" xfId="54" applyNumberFormat="1" applyFont="1" applyFill="1" applyBorder="1" applyAlignment="1">
      <alignment horizontal="right" vertical="top" wrapText="1"/>
      <protection/>
    </xf>
    <xf numFmtId="189" fontId="4" fillId="0" borderId="10" xfId="54" applyNumberFormat="1" applyFont="1" applyFill="1" applyBorder="1" applyAlignment="1">
      <alignment horizontal="right" vertical="top" wrapText="1"/>
      <protection/>
    </xf>
    <xf numFmtId="189" fontId="4" fillId="6" borderId="10" xfId="54" applyNumberFormat="1" applyFont="1" applyFill="1" applyBorder="1" applyAlignment="1">
      <alignment horizontal="right" vertical="center" wrapText="1"/>
      <protection/>
    </xf>
    <xf numFmtId="0" fontId="35" fillId="0" borderId="0" xfId="0" applyFont="1" applyAlignment="1">
      <alignment wrapText="1"/>
    </xf>
    <xf numFmtId="0" fontId="0" fillId="0" borderId="0" xfId="54" applyAlignment="1">
      <alignment horizontal="right" wrapText="1"/>
      <protection/>
    </xf>
    <xf numFmtId="174" fontId="36" fillId="0" borderId="0" xfId="54" applyNumberFormat="1" applyFont="1" applyFill="1" applyBorder="1" applyAlignment="1">
      <alignment horizontal="right" vertical="center" wrapText="1"/>
      <protection/>
    </xf>
    <xf numFmtId="175" fontId="36" fillId="0" borderId="0" xfId="54" applyNumberFormat="1" applyFont="1" applyFill="1" applyBorder="1" applyAlignment="1">
      <alignment horizontal="right" vertical="center" wrapText="1"/>
      <protection/>
    </xf>
    <xf numFmtId="0" fontId="37" fillId="6" borderId="2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85" fillId="0" borderId="0" xfId="54" applyFont="1" applyFill="1" applyBorder="1" applyAlignment="1">
      <alignment horizontal="left" vertical="center" wrapText="1"/>
      <protection/>
    </xf>
    <xf numFmtId="174" fontId="86" fillId="0" borderId="0" xfId="54" applyNumberFormat="1" applyFont="1" applyFill="1" applyBorder="1" applyAlignment="1">
      <alignment horizontal="right" vertical="center" wrapText="1"/>
      <protection/>
    </xf>
    <xf numFmtId="0" fontId="87" fillId="0" borderId="0" xfId="54" applyFont="1" applyFill="1" applyBorder="1" applyAlignment="1">
      <alignment horizontal="left" vertical="center" wrapText="1"/>
      <protection/>
    </xf>
    <xf numFmtId="174" fontId="88" fillId="0" borderId="0" xfId="54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89" fillId="0" borderId="0" xfId="0" applyFont="1" applyFill="1" applyBorder="1" applyAlignment="1">
      <alignment vertical="top" wrapText="1"/>
    </xf>
    <xf numFmtId="0" fontId="12" fillId="0" borderId="12" xfId="54" applyFont="1" applyFill="1" applyBorder="1" applyAlignment="1" applyProtection="1">
      <alignment horizontal="left" vertical="top" wrapText="1"/>
      <protection/>
    </xf>
    <xf numFmtId="0" fontId="0" fillId="0" borderId="0" xfId="54" applyAlignment="1">
      <alignment horizontal="left" wrapText="1"/>
      <protection/>
    </xf>
    <xf numFmtId="0" fontId="90" fillId="0" borderId="0" xfId="54" applyFont="1" applyAlignment="1">
      <alignment horizontal="left" wrapText="1"/>
      <protection/>
    </xf>
    <xf numFmtId="0" fontId="91" fillId="0" borderId="0" xfId="54" applyFont="1" applyAlignment="1">
      <alignment horizontal="left" wrapText="1"/>
      <protection/>
    </xf>
    <xf numFmtId="0" fontId="10" fillId="0" borderId="13" xfId="54" applyFont="1" applyFill="1" applyBorder="1" applyAlignment="1" applyProtection="1">
      <alignment horizontal="left" vertical="top" wrapText="1"/>
      <protection/>
    </xf>
    <xf numFmtId="0" fontId="13" fillId="0" borderId="14" xfId="54" applyFont="1" applyFill="1" applyBorder="1" applyAlignment="1" applyProtection="1">
      <alignment horizontal="left" vertical="top" wrapText="1"/>
      <protection/>
    </xf>
    <xf numFmtId="0" fontId="13" fillId="0" borderId="12" xfId="54" applyFont="1" applyFill="1" applyBorder="1" applyAlignment="1" applyProtection="1">
      <alignment horizontal="left" vertical="top" wrapText="1"/>
      <protection/>
    </xf>
    <xf numFmtId="0" fontId="13" fillId="0" borderId="13" xfId="54" applyFont="1" applyFill="1" applyBorder="1" applyAlignment="1" applyProtection="1">
      <alignment horizontal="left" vertical="top" wrapText="1"/>
      <protection/>
    </xf>
    <xf numFmtId="0" fontId="13" fillId="0" borderId="21" xfId="54" applyFont="1" applyFill="1" applyBorder="1" applyAlignment="1" applyProtection="1">
      <alignment horizontal="left" vertical="top" wrapText="1"/>
      <protection/>
    </xf>
    <xf numFmtId="0" fontId="13" fillId="0" borderId="20" xfId="54" applyFont="1" applyFill="1" applyBorder="1" applyAlignment="1" applyProtection="1">
      <alignment horizontal="left" vertical="top" wrapText="1"/>
      <protection/>
    </xf>
    <xf numFmtId="0" fontId="9" fillId="6" borderId="10" xfId="54" applyFont="1" applyFill="1" applyBorder="1" applyAlignment="1">
      <alignment horizontal="center" vertical="center" wrapText="1"/>
      <protection/>
    </xf>
    <xf numFmtId="0" fontId="9" fillId="6" borderId="13" xfId="54" applyFont="1" applyFill="1" applyBorder="1" applyAlignment="1">
      <alignment horizontal="center" vertical="center" wrapText="1"/>
      <protection/>
    </xf>
    <xf numFmtId="0" fontId="9" fillId="6" borderId="12" xfId="54" applyFont="1" applyFill="1" applyBorder="1" applyAlignment="1">
      <alignment horizontal="center" vertical="center" wrapText="1"/>
      <protection/>
    </xf>
    <xf numFmtId="0" fontId="9" fillId="6" borderId="43" xfId="54" applyFont="1" applyFill="1" applyBorder="1" applyAlignment="1">
      <alignment horizontal="center" vertical="center" wrapText="1"/>
      <protection/>
    </xf>
    <xf numFmtId="0" fontId="9" fillId="6" borderId="44" xfId="54" applyFont="1" applyFill="1" applyBorder="1" applyAlignment="1">
      <alignment horizontal="center" vertical="center" wrapText="1"/>
      <protection/>
    </xf>
    <xf numFmtId="0" fontId="12" fillId="6" borderId="21" xfId="54" applyFont="1" applyFill="1" applyBorder="1" applyAlignment="1" applyProtection="1">
      <alignment horizontal="left" vertical="center" wrapText="1"/>
      <protection/>
    </xf>
    <xf numFmtId="0" fontId="12" fillId="6" borderId="20" xfId="54" applyFont="1" applyFill="1" applyBorder="1" applyAlignment="1" applyProtection="1">
      <alignment horizontal="left" vertical="center" wrapText="1"/>
      <protection/>
    </xf>
    <xf numFmtId="0" fontId="12" fillId="0" borderId="13" xfId="54" applyFont="1" applyFill="1" applyBorder="1" applyAlignment="1" applyProtection="1">
      <alignment horizontal="left" vertical="top" wrapText="1"/>
      <protection/>
    </xf>
    <xf numFmtId="0" fontId="12" fillId="0" borderId="14" xfId="54" applyFont="1" applyFill="1" applyBorder="1" applyAlignment="1" applyProtection="1">
      <alignment horizontal="left" vertical="top" wrapText="1"/>
      <protection/>
    </xf>
    <xf numFmtId="0" fontId="12" fillId="0" borderId="12" xfId="54" applyFont="1" applyFill="1" applyBorder="1" applyAlignment="1" applyProtection="1">
      <alignment horizontal="left" vertical="top" wrapText="1"/>
      <protection/>
    </xf>
    <xf numFmtId="0" fontId="5" fillId="12" borderId="31" xfId="54" applyFont="1" applyFill="1" applyBorder="1" applyAlignment="1" applyProtection="1">
      <alignment horizontal="left" wrapText="1"/>
      <protection/>
    </xf>
    <xf numFmtId="0" fontId="5" fillId="12" borderId="32" xfId="54" applyFont="1" applyFill="1" applyBorder="1" applyAlignment="1" applyProtection="1">
      <alignment horizontal="left" wrapText="1"/>
      <protection/>
    </xf>
    <xf numFmtId="0" fontId="5" fillId="12" borderId="33" xfId="54" applyFont="1" applyFill="1" applyBorder="1" applyAlignment="1" applyProtection="1">
      <alignment horizontal="left" wrapText="1"/>
      <protection/>
    </xf>
    <xf numFmtId="0" fontId="5" fillId="6" borderId="45" xfId="54" applyFont="1" applyFill="1" applyBorder="1" applyAlignment="1" applyProtection="1">
      <alignment horizontal="left" vertical="center" wrapText="1"/>
      <protection/>
    </xf>
    <xf numFmtId="0" fontId="5" fillId="6" borderId="46" xfId="54" applyFont="1" applyFill="1" applyBorder="1" applyAlignment="1" applyProtection="1">
      <alignment horizontal="left" vertical="center" wrapText="1"/>
      <protection/>
    </xf>
    <xf numFmtId="0" fontId="5" fillId="6" borderId="47" xfId="54" applyFont="1" applyFill="1" applyBorder="1" applyAlignment="1" applyProtection="1">
      <alignment horizontal="left" vertical="center" wrapText="1"/>
      <protection/>
    </xf>
    <xf numFmtId="0" fontId="6" fillId="0" borderId="48" xfId="54" applyFont="1" applyFill="1" applyBorder="1" applyAlignment="1">
      <alignment horizontal="left" wrapText="1"/>
      <protection/>
    </xf>
    <xf numFmtId="0" fontId="18" fillId="6" borderId="49" xfId="54" applyFont="1" applyFill="1" applyBorder="1" applyAlignment="1">
      <alignment horizontal="center" vertical="center" wrapText="1"/>
      <protection/>
    </xf>
    <xf numFmtId="0" fontId="18" fillId="6" borderId="50" xfId="54" applyFont="1" applyFill="1" applyBorder="1" applyAlignment="1">
      <alignment horizontal="center" vertical="center" wrapText="1"/>
      <protection/>
    </xf>
    <xf numFmtId="0" fontId="18" fillId="6" borderId="51" xfId="54" applyFont="1" applyFill="1" applyBorder="1" applyAlignment="1">
      <alignment horizontal="center" vertical="center" wrapText="1"/>
      <protection/>
    </xf>
    <xf numFmtId="0" fontId="19" fillId="12" borderId="31" xfId="54" applyFont="1" applyFill="1" applyBorder="1" applyAlignment="1" applyProtection="1">
      <alignment horizontal="left" wrapText="1"/>
      <protection/>
    </xf>
    <xf numFmtId="0" fontId="19" fillId="12" borderId="32" xfId="54" applyFont="1" applyFill="1" applyBorder="1" applyAlignment="1" applyProtection="1">
      <alignment horizontal="left" wrapText="1"/>
      <protection/>
    </xf>
    <xf numFmtId="0" fontId="19" fillId="12" borderId="33" xfId="54" applyFont="1" applyFill="1" applyBorder="1" applyAlignment="1" applyProtection="1">
      <alignment horizontal="left" wrapText="1"/>
      <protection/>
    </xf>
    <xf numFmtId="0" fontId="37" fillId="6" borderId="31" xfId="0" applyFont="1" applyFill="1" applyBorder="1" applyAlignment="1" applyProtection="1">
      <alignment horizontal="center" vertical="center" wrapText="1"/>
      <protection/>
    </xf>
    <xf numFmtId="0" fontId="37" fillId="6" borderId="32" xfId="0" applyFont="1" applyFill="1" applyBorder="1" applyAlignment="1" applyProtection="1">
      <alignment horizontal="center" vertical="center" wrapText="1"/>
      <protection/>
    </xf>
    <xf numFmtId="0" fontId="37" fillId="6" borderId="33" xfId="0" applyFont="1" applyFill="1" applyBorder="1" applyAlignment="1" applyProtection="1">
      <alignment horizontal="center" vertical="center" wrapText="1"/>
      <protection/>
    </xf>
    <xf numFmtId="0" fontId="18" fillId="0" borderId="52" xfId="54" applyFont="1" applyFill="1" applyBorder="1" applyAlignment="1">
      <alignment horizontal="left" vertical="center" wrapText="1"/>
      <protection/>
    </xf>
    <xf numFmtId="0" fontId="18" fillId="0" borderId="53" xfId="54" applyFont="1" applyFill="1" applyBorder="1" applyAlignment="1">
      <alignment horizontal="left" vertical="center" wrapText="1"/>
      <protection/>
    </xf>
    <xf numFmtId="0" fontId="18" fillId="0" borderId="54" xfId="54" applyFont="1" applyFill="1" applyBorder="1" applyAlignment="1">
      <alignment horizontal="left" vertical="center" wrapText="1"/>
      <protection/>
    </xf>
    <xf numFmtId="0" fontId="17" fillId="0" borderId="0" xfId="54" applyFont="1" applyFill="1" applyBorder="1" applyAlignment="1">
      <alignment horizontal="left" vertical="center" wrapText="1"/>
      <protection/>
    </xf>
    <xf numFmtId="0" fontId="31" fillId="6" borderId="49" xfId="54" applyFont="1" applyFill="1" applyBorder="1" applyAlignment="1">
      <alignment horizontal="center" vertical="center" wrapText="1"/>
      <protection/>
    </xf>
    <xf numFmtId="0" fontId="31" fillId="6" borderId="50" xfId="54" applyFont="1" applyFill="1" applyBorder="1" applyAlignment="1">
      <alignment horizontal="center" vertical="center" wrapText="1"/>
      <protection/>
    </xf>
    <xf numFmtId="0" fontId="31" fillId="6" borderId="51" xfId="54" applyFont="1" applyFill="1" applyBorder="1" applyAlignment="1">
      <alignment horizontal="center" vertical="center" wrapText="1"/>
      <protection/>
    </xf>
    <xf numFmtId="0" fontId="18" fillId="0" borderId="31" xfId="54" applyFont="1" applyFill="1" applyBorder="1" applyAlignment="1">
      <alignment horizontal="left" vertical="center" wrapText="1"/>
      <protection/>
    </xf>
    <xf numFmtId="0" fontId="18" fillId="0" borderId="32" xfId="54" applyFont="1" applyFill="1" applyBorder="1" applyAlignment="1">
      <alignment horizontal="left" vertical="center" wrapText="1"/>
      <protection/>
    </xf>
    <xf numFmtId="0" fontId="18" fillId="0" borderId="33" xfId="54" applyFont="1" applyFill="1" applyBorder="1" applyAlignment="1">
      <alignment horizontal="left" vertical="center" wrapText="1"/>
      <protection/>
    </xf>
    <xf numFmtId="0" fontId="18" fillId="0" borderId="55" xfId="54" applyFont="1" applyFill="1" applyBorder="1" applyAlignment="1">
      <alignment horizontal="left" vertical="center" wrapText="1"/>
      <protection/>
    </xf>
    <xf numFmtId="0" fontId="18" fillId="0" borderId="48" xfId="54" applyFont="1" applyFill="1" applyBorder="1" applyAlignment="1">
      <alignment horizontal="left" vertical="center" wrapText="1"/>
      <protection/>
    </xf>
    <xf numFmtId="0" fontId="18" fillId="0" borderId="56" xfId="54" applyFont="1" applyFill="1" applyBorder="1" applyAlignment="1">
      <alignment horizontal="left" vertical="center" wrapText="1"/>
      <protection/>
    </xf>
    <xf numFmtId="0" fontId="13" fillId="0" borderId="57" xfId="54" applyFont="1" applyFill="1" applyBorder="1" applyAlignment="1" applyProtection="1">
      <alignment horizontal="left" vertical="top" wrapText="1"/>
      <protection/>
    </xf>
    <xf numFmtId="0" fontId="13" fillId="0" borderId="18" xfId="54" applyFont="1" applyFill="1" applyBorder="1" applyAlignment="1" applyProtection="1">
      <alignment horizontal="left" vertical="top" wrapText="1"/>
      <protection/>
    </xf>
    <xf numFmtId="0" fontId="13" fillId="0" borderId="17" xfId="54" applyFont="1" applyFill="1" applyBorder="1" applyAlignment="1" applyProtection="1">
      <alignment horizontal="left" vertical="top" wrapText="1"/>
      <protection/>
    </xf>
    <xf numFmtId="0" fontId="13" fillId="0" borderId="31" xfId="54" applyFont="1" applyFill="1" applyBorder="1" applyAlignment="1" applyProtection="1">
      <alignment horizontal="left" vertical="center" wrapText="1"/>
      <protection/>
    </xf>
    <xf numFmtId="0" fontId="13" fillId="0" borderId="33" xfId="54" applyFont="1" applyFill="1" applyBorder="1" applyAlignment="1" applyProtection="1">
      <alignment horizontal="left" vertical="center" wrapText="1"/>
      <protection/>
    </xf>
    <xf numFmtId="0" fontId="17" fillId="0" borderId="22" xfId="54" applyFont="1" applyFill="1" applyBorder="1" applyAlignment="1">
      <alignment horizontal="left" vertical="center" wrapText="1"/>
      <protection/>
    </xf>
    <xf numFmtId="0" fontId="3" fillId="12" borderId="58" xfId="54" applyFont="1" applyFill="1" applyBorder="1" applyAlignment="1" applyProtection="1">
      <alignment horizontal="left" vertical="center" wrapText="1"/>
      <protection/>
    </xf>
    <xf numFmtId="0" fontId="5" fillId="12" borderId="59" xfId="54" applyFont="1" applyFill="1" applyBorder="1" applyAlignment="1" applyProtection="1">
      <alignment horizontal="left" vertical="center" wrapText="1"/>
      <protection/>
    </xf>
    <xf numFmtId="0" fontId="5" fillId="12" borderId="60" xfId="54" applyFont="1" applyFill="1" applyBorder="1" applyAlignment="1" applyProtection="1">
      <alignment horizontal="left" vertical="center" wrapText="1"/>
      <protection/>
    </xf>
    <xf numFmtId="174" fontId="86" fillId="0" borderId="0" xfId="54" applyNumberFormat="1" applyFont="1" applyFill="1" applyBorder="1" applyAlignment="1">
      <alignment horizontal="center" vertical="center" wrapText="1"/>
      <protection/>
    </xf>
    <xf numFmtId="174" fontId="88" fillId="0" borderId="61" xfId="54" applyNumberFormat="1" applyFont="1" applyFill="1" applyBorder="1" applyAlignment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9" fillId="6" borderId="21" xfId="54" applyFont="1" applyFill="1" applyBorder="1" applyAlignment="1" applyProtection="1">
      <alignment horizontal="left" vertical="center" wrapText="1"/>
      <protection/>
    </xf>
    <xf numFmtId="0" fontId="9" fillId="6" borderId="20" xfId="54" applyFont="1" applyFill="1" applyBorder="1" applyAlignment="1" applyProtection="1">
      <alignment horizontal="left" vertical="center" wrapText="1"/>
      <protection/>
    </xf>
    <xf numFmtId="0" fontId="12" fillId="6" borderId="62" xfId="54" applyFont="1" applyFill="1" applyBorder="1" applyAlignment="1" applyProtection="1">
      <alignment horizontal="left" vertical="center" wrapText="1"/>
      <protection/>
    </xf>
    <xf numFmtId="0" fontId="12" fillId="6" borderId="63" xfId="54" applyFont="1" applyFill="1" applyBorder="1" applyAlignment="1" applyProtection="1">
      <alignment horizontal="left" vertical="center" wrapText="1"/>
      <protection/>
    </xf>
    <xf numFmtId="0" fontId="12" fillId="0" borderId="16" xfId="54" applyFont="1" applyFill="1" applyBorder="1" applyAlignment="1">
      <alignment horizontal="left" vertical="top" wrapText="1"/>
      <protection/>
    </xf>
    <xf numFmtId="0" fontId="12" fillId="0" borderId="64" xfId="54" applyFont="1" applyFill="1" applyBorder="1" applyAlignment="1">
      <alignment horizontal="left" vertical="top" wrapText="1"/>
      <protection/>
    </xf>
    <xf numFmtId="0" fontId="12" fillId="0" borderId="15" xfId="54" applyFont="1" applyFill="1" applyBorder="1" applyAlignment="1">
      <alignment horizontal="left" vertical="top" wrapText="1"/>
      <protection/>
    </xf>
    <xf numFmtId="0" fontId="10" fillId="0" borderId="14" xfId="54" applyFont="1" applyFill="1" applyBorder="1" applyAlignment="1" applyProtection="1">
      <alignment horizontal="left" vertical="top" wrapText="1"/>
      <protection/>
    </xf>
    <xf numFmtId="0" fontId="10" fillId="0" borderId="12" xfId="54" applyFont="1" applyFill="1" applyBorder="1" applyAlignment="1" applyProtection="1">
      <alignment horizontal="left" vertical="top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9" fillId="6" borderId="65" xfId="54" applyFont="1" applyFill="1" applyBorder="1" applyAlignment="1">
      <alignment horizontal="center" vertical="center" wrapText="1"/>
      <protection/>
    </xf>
    <xf numFmtId="0" fontId="9" fillId="6" borderId="66" xfId="54" applyFont="1" applyFill="1" applyBorder="1" applyAlignment="1">
      <alignment horizontal="center" vertical="center" wrapText="1"/>
      <protection/>
    </xf>
    <xf numFmtId="0" fontId="31" fillId="0" borderId="0" xfId="54" applyFont="1" applyAlignment="1">
      <alignment wrapText="1"/>
      <protection/>
    </xf>
    <xf numFmtId="0" fontId="2" fillId="0" borderId="0" xfId="54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left" wrapText="1"/>
      <protection/>
    </xf>
    <xf numFmtId="0" fontId="29" fillId="0" borderId="21" xfId="54" applyFont="1" applyFill="1" applyBorder="1" applyAlignment="1" applyProtection="1">
      <alignment horizontal="left" vertical="center" wrapText="1"/>
      <protection/>
    </xf>
    <xf numFmtId="0" fontId="29" fillId="0" borderId="20" xfId="54" applyFont="1" applyFill="1" applyBorder="1" applyAlignment="1" applyProtection="1">
      <alignment horizontal="left" vertical="center" wrapText="1"/>
      <protection/>
    </xf>
    <xf numFmtId="0" fontId="12" fillId="33" borderId="13" xfId="54" applyFont="1" applyFill="1" applyBorder="1" applyAlignment="1" applyProtection="1">
      <alignment horizontal="left" vertical="top" wrapText="1"/>
      <protection/>
    </xf>
    <xf numFmtId="0" fontId="12" fillId="33" borderId="12" xfId="54" applyFont="1" applyFill="1" applyBorder="1" applyAlignment="1" applyProtection="1">
      <alignment horizontal="left" vertical="top" wrapText="1"/>
      <protection/>
    </xf>
    <xf numFmtId="0" fontId="13" fillId="33" borderId="13" xfId="54" applyFont="1" applyFill="1" applyBorder="1" applyAlignment="1" applyProtection="1">
      <alignment horizontal="left" vertical="top" wrapText="1"/>
      <protection/>
    </xf>
    <xf numFmtId="0" fontId="13" fillId="33" borderId="12" xfId="54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6" borderId="16" xfId="0" applyFill="1" applyBorder="1" applyAlignment="1">
      <alignment horizontal="center" vertical="top" wrapText="1"/>
    </xf>
    <xf numFmtId="0" fontId="0" fillId="6" borderId="64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8" fillId="0" borderId="67" xfId="54" applyFont="1" applyBorder="1" applyAlignment="1">
      <alignment vertical="center" wrapText="1"/>
      <protection/>
    </xf>
    <xf numFmtId="0" fontId="4" fillId="6" borderId="13" xfId="54" applyFont="1" applyFill="1" applyBorder="1" applyAlignment="1">
      <alignment horizontal="center" vertical="center" wrapText="1"/>
      <protection/>
    </xf>
    <xf numFmtId="0" fontId="4" fillId="6" borderId="14" xfId="54" applyFont="1" applyFill="1" applyBorder="1" applyAlignment="1">
      <alignment horizontal="center" vertical="center" wrapText="1"/>
      <protection/>
    </xf>
    <xf numFmtId="0" fontId="4" fillId="6" borderId="12" xfId="54" applyFont="1" applyFill="1" applyBorder="1" applyAlignment="1">
      <alignment horizontal="center" vertical="center" wrapText="1"/>
      <protection/>
    </xf>
    <xf numFmtId="0" fontId="4" fillId="6" borderId="34" xfId="54" applyFont="1" applyFill="1" applyBorder="1" applyAlignment="1">
      <alignment horizontal="center" vertical="center" wrapText="1"/>
      <protection/>
    </xf>
    <xf numFmtId="0" fontId="4" fillId="6" borderId="68" xfId="54" applyFont="1" applyFill="1" applyBorder="1" applyAlignment="1">
      <alignment horizontal="center" vertical="center" wrapText="1"/>
      <protection/>
    </xf>
    <xf numFmtId="0" fontId="4" fillId="6" borderId="36" xfId="54" applyFont="1" applyFill="1" applyBorder="1" applyAlignment="1">
      <alignment horizontal="center" vertical="center" wrapText="1"/>
      <protection/>
    </xf>
    <xf numFmtId="0" fontId="4" fillId="6" borderId="67" xfId="54" applyFont="1" applyFill="1" applyBorder="1" applyAlignment="1">
      <alignment horizontal="center" vertical="center" wrapText="1"/>
      <protection/>
    </xf>
    <xf numFmtId="0" fontId="4" fillId="6" borderId="17" xfId="54" applyFont="1" applyFill="1" applyBorder="1" applyAlignment="1">
      <alignment horizontal="center" vertical="center" wrapText="1"/>
      <protection/>
    </xf>
    <xf numFmtId="0" fontId="4" fillId="6" borderId="16" xfId="54" applyFont="1" applyFill="1" applyBorder="1" applyAlignment="1">
      <alignment horizontal="center" vertical="center" wrapText="1"/>
      <protection/>
    </xf>
    <xf numFmtId="0" fontId="4" fillId="6" borderId="15" xfId="54" applyFont="1" applyFill="1" applyBorder="1" applyAlignment="1">
      <alignment horizontal="center" vertical="center" wrapText="1"/>
      <protection/>
    </xf>
    <xf numFmtId="0" fontId="4" fillId="6" borderId="31" xfId="54" applyFont="1" applyFill="1" applyBorder="1" applyAlignment="1">
      <alignment horizontal="center" vertical="center" wrapText="1"/>
      <protection/>
    </xf>
    <xf numFmtId="0" fontId="4" fillId="6" borderId="33" xfId="54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vertical="center" wrapText="1"/>
      <protection/>
    </xf>
    <xf numFmtId="0" fontId="92" fillId="0" borderId="0" xfId="54" applyFont="1" applyFill="1" applyBorder="1" applyAlignment="1">
      <alignment horizontal="right" vertical="top" wrapText="1"/>
      <protection/>
    </xf>
    <xf numFmtId="0" fontId="4" fillId="0" borderId="0" xfId="54" applyFont="1" applyFill="1" applyBorder="1" applyAlignment="1">
      <alignment vertical="top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5" xfId="59"/>
    <cellStyle name="Обычный_ШАБЛОН ф 9 (последний вариант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AC225"/>
  <sheetViews>
    <sheetView tabSelected="1" zoomScale="75" zoomScaleNormal="75" zoomScalePageLayoutView="0" workbookViewId="0" topLeftCell="A6">
      <pane ySplit="3" topLeftCell="A28" activePane="bottomLeft" state="frozen"/>
      <selection pane="topLeft" activeCell="E6" sqref="E6"/>
      <selection pane="bottomLeft" activeCell="M29" sqref="M29"/>
    </sheetView>
  </sheetViews>
  <sheetFormatPr defaultColWidth="9.140625" defaultRowHeight="12.75"/>
  <cols>
    <col min="1" max="1" width="3.421875" style="27" bestFit="1" customWidth="1"/>
    <col min="2" max="2" width="12.140625" style="27" customWidth="1"/>
    <col min="3" max="3" width="15.7109375" style="27" customWidth="1"/>
    <col min="4" max="4" width="22.00390625" style="27" customWidth="1"/>
    <col min="5" max="5" width="8.7109375" style="27" customWidth="1"/>
    <col min="6" max="6" width="15.7109375" style="27" customWidth="1"/>
    <col min="7" max="7" width="6.421875" style="27" customWidth="1"/>
    <col min="8" max="8" width="13.00390625" style="27" customWidth="1"/>
    <col min="9" max="9" width="11.00390625" style="27" customWidth="1"/>
    <col min="10" max="10" width="12.140625" style="27" customWidth="1"/>
    <col min="11" max="11" width="7.140625" style="27" customWidth="1"/>
    <col min="12" max="12" width="8.28125" style="27" customWidth="1"/>
    <col min="13" max="13" width="8.7109375" style="27" customWidth="1"/>
    <col min="14" max="14" width="13.7109375" style="27" customWidth="1"/>
    <col min="15" max="15" width="13.28125" style="27" customWidth="1"/>
    <col min="16" max="16" width="8.28125" style="27" customWidth="1"/>
    <col min="17" max="17" width="8.140625" style="27" customWidth="1"/>
    <col min="18" max="18" width="5.8515625" style="27" customWidth="1"/>
    <col min="19" max="19" width="6.7109375" style="27" customWidth="1"/>
    <col min="20" max="20" width="12.8515625" style="27" customWidth="1"/>
    <col min="21" max="21" width="13.28125" style="27" customWidth="1"/>
    <col min="22" max="22" width="11.28125" style="27" customWidth="1"/>
    <col min="23" max="23" width="3.140625" style="27" customWidth="1"/>
    <col min="24" max="24" width="10.140625" style="27" customWidth="1"/>
    <col min="25" max="25" width="7.421875" style="27" customWidth="1"/>
    <col min="26" max="26" width="9.57421875" style="27" customWidth="1"/>
    <col min="27" max="16384" width="8.8515625" style="27" customWidth="1"/>
  </cols>
  <sheetData>
    <row r="1" spans="1:25" ht="13.5">
      <c r="A1" s="125"/>
      <c r="B1" s="269" t="s">
        <v>83</v>
      </c>
      <c r="C1" s="269"/>
      <c r="D1" s="269"/>
      <c r="E1" s="269"/>
      <c r="F1" s="269"/>
      <c r="G1" s="269"/>
      <c r="H1" s="126"/>
      <c r="I1" s="36"/>
      <c r="J1" s="36"/>
      <c r="K1" s="36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2:25" ht="12.75">
      <c r="B2" s="270" t="s">
        <v>27</v>
      </c>
      <c r="C2" s="270"/>
      <c r="D2" s="270"/>
      <c r="E2" s="270"/>
      <c r="F2" s="270"/>
      <c r="G2" s="270"/>
      <c r="H2" s="270"/>
      <c r="I2" s="270"/>
      <c r="J2" s="270"/>
      <c r="K2" s="2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:25" ht="12.75">
      <c r="B3" s="270" t="s">
        <v>2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8"/>
      <c r="Q3" s="43"/>
      <c r="R3" s="43"/>
      <c r="S3" s="43"/>
      <c r="T3" s="43"/>
      <c r="U3" s="43"/>
      <c r="V3" s="43"/>
      <c r="W3" s="43"/>
      <c r="X3" s="43"/>
      <c r="Y3" s="43"/>
    </row>
    <row r="4" spans="2:25" ht="54" customHeight="1">
      <c r="B4" s="271" t="s">
        <v>129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</row>
    <row r="5" spans="1:25" ht="12.75">
      <c r="A5" s="272" t="s">
        <v>1</v>
      </c>
      <c r="B5" s="272"/>
      <c r="C5" s="272"/>
      <c r="D5" s="272"/>
      <c r="E5" s="47"/>
      <c r="F5" s="47"/>
      <c r="G5" s="47"/>
      <c r="H5" s="47"/>
      <c r="I5" s="48"/>
      <c r="J5" s="48"/>
      <c r="K5" s="48"/>
      <c r="L5" s="48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8"/>
      <c r="Y5" s="48"/>
    </row>
    <row r="6" spans="1:25" ht="63" customHeight="1">
      <c r="A6" s="32"/>
      <c r="B6" s="38"/>
      <c r="C6" s="37"/>
      <c r="D6" s="37"/>
      <c r="E6" s="204" t="s">
        <v>25</v>
      </c>
      <c r="F6" s="206" t="s">
        <v>26</v>
      </c>
      <c r="G6" s="203" t="s">
        <v>177</v>
      </c>
      <c r="H6" s="203"/>
      <c r="I6" s="203" t="s">
        <v>14</v>
      </c>
      <c r="J6" s="203"/>
      <c r="K6" s="203" t="s">
        <v>16</v>
      </c>
      <c r="L6" s="203"/>
      <c r="M6" s="204" t="s">
        <v>45</v>
      </c>
      <c r="N6" s="206" t="s">
        <v>46</v>
      </c>
      <c r="O6" s="203" t="s">
        <v>180</v>
      </c>
      <c r="P6" s="203"/>
      <c r="Q6" s="203" t="s">
        <v>184</v>
      </c>
      <c r="R6" s="203"/>
      <c r="S6" s="203" t="s">
        <v>185</v>
      </c>
      <c r="T6" s="203"/>
      <c r="U6" s="267" t="s">
        <v>186</v>
      </c>
      <c r="V6" s="204" t="s">
        <v>47</v>
      </c>
      <c r="W6" s="203" t="s">
        <v>23</v>
      </c>
      <c r="X6" s="203"/>
      <c r="Y6" s="203"/>
    </row>
    <row r="7" spans="1:25" ht="72">
      <c r="A7" s="39" t="s">
        <v>28</v>
      </c>
      <c r="B7" s="46" t="s">
        <v>9</v>
      </c>
      <c r="C7" s="40" t="s">
        <v>32</v>
      </c>
      <c r="D7" s="40" t="s">
        <v>31</v>
      </c>
      <c r="E7" s="205"/>
      <c r="F7" s="207"/>
      <c r="G7" s="127" t="s">
        <v>7</v>
      </c>
      <c r="H7" s="127" t="s">
        <v>178</v>
      </c>
      <c r="I7" s="41" t="s">
        <v>15</v>
      </c>
      <c r="J7" s="41" t="s">
        <v>13</v>
      </c>
      <c r="K7" s="128" t="s">
        <v>179</v>
      </c>
      <c r="L7" s="41" t="s">
        <v>17</v>
      </c>
      <c r="M7" s="205"/>
      <c r="N7" s="207"/>
      <c r="O7" s="127" t="s">
        <v>183</v>
      </c>
      <c r="P7" s="127" t="s">
        <v>182</v>
      </c>
      <c r="Q7" s="127" t="s">
        <v>183</v>
      </c>
      <c r="R7" s="127" t="s">
        <v>182</v>
      </c>
      <c r="S7" s="127" t="s">
        <v>181</v>
      </c>
      <c r="T7" s="127" t="s">
        <v>182</v>
      </c>
      <c r="U7" s="268"/>
      <c r="V7" s="205"/>
      <c r="W7" s="41" t="s">
        <v>48</v>
      </c>
      <c r="X7" s="41" t="s">
        <v>49</v>
      </c>
      <c r="Y7" s="41" t="s">
        <v>50</v>
      </c>
    </row>
    <row r="8" spans="1:25" s="52" customFormat="1" ht="12">
      <c r="A8" s="49" t="s">
        <v>6</v>
      </c>
      <c r="B8" s="50" t="s">
        <v>8</v>
      </c>
      <c r="C8" s="51" t="s">
        <v>29</v>
      </c>
      <c r="D8" s="51" t="s">
        <v>33</v>
      </c>
      <c r="E8" s="41" t="s">
        <v>85</v>
      </c>
      <c r="F8" s="41" t="s">
        <v>86</v>
      </c>
      <c r="G8" s="41" t="s">
        <v>87</v>
      </c>
      <c r="H8" s="41" t="s">
        <v>88</v>
      </c>
      <c r="I8" s="41" t="s">
        <v>89</v>
      </c>
      <c r="J8" s="41" t="s">
        <v>90</v>
      </c>
      <c r="K8" s="41" t="s">
        <v>91</v>
      </c>
      <c r="L8" s="41" t="s">
        <v>92</v>
      </c>
      <c r="M8" s="41" t="s">
        <v>93</v>
      </c>
      <c r="N8" s="41" t="s">
        <v>94</v>
      </c>
      <c r="O8" s="41" t="s">
        <v>95</v>
      </c>
      <c r="P8" s="41" t="s">
        <v>96</v>
      </c>
      <c r="Q8" s="41" t="s">
        <v>97</v>
      </c>
      <c r="R8" s="41" t="s">
        <v>98</v>
      </c>
      <c r="S8" s="41" t="s">
        <v>99</v>
      </c>
      <c r="T8" s="41" t="s">
        <v>100</v>
      </c>
      <c r="U8" s="41" t="s">
        <v>101</v>
      </c>
      <c r="V8" s="41" t="s">
        <v>139</v>
      </c>
      <c r="W8" s="41" t="s">
        <v>140</v>
      </c>
      <c r="X8" s="41" t="s">
        <v>175</v>
      </c>
      <c r="Y8" s="41" t="s">
        <v>176</v>
      </c>
    </row>
    <row r="9" spans="1:25" s="45" customFormat="1" ht="27" customHeight="1">
      <c r="A9" s="53"/>
      <c r="B9" s="54" t="s">
        <v>51</v>
      </c>
      <c r="C9" s="55" t="s">
        <v>66</v>
      </c>
      <c r="D9" s="56"/>
      <c r="E9" s="146">
        <v>15</v>
      </c>
      <c r="F9" s="146" t="s">
        <v>36</v>
      </c>
      <c r="G9" s="146">
        <v>2</v>
      </c>
      <c r="H9" s="146">
        <v>1</v>
      </c>
      <c r="I9" s="146">
        <v>13</v>
      </c>
      <c r="J9" s="147">
        <v>610</v>
      </c>
      <c r="K9" s="146">
        <v>15</v>
      </c>
      <c r="L9" s="146">
        <v>11</v>
      </c>
      <c r="M9" s="146">
        <v>1</v>
      </c>
      <c r="N9" s="146">
        <v>1</v>
      </c>
      <c r="O9" s="146">
        <v>10</v>
      </c>
      <c r="P9" s="146">
        <v>4</v>
      </c>
      <c r="Q9" s="146"/>
      <c r="R9" s="146">
        <v>1</v>
      </c>
      <c r="S9" s="146">
        <v>2</v>
      </c>
      <c r="T9" s="146"/>
      <c r="U9" s="171">
        <v>580</v>
      </c>
      <c r="V9" s="171">
        <v>1149</v>
      </c>
      <c r="W9" s="146" t="s">
        <v>36</v>
      </c>
      <c r="X9" s="146">
        <v>13</v>
      </c>
      <c r="Y9" s="146" t="s">
        <v>36</v>
      </c>
    </row>
    <row r="10" spans="1:25" s="45" customFormat="1" ht="26.25" customHeight="1">
      <c r="A10" s="53"/>
      <c r="B10" s="57" t="s">
        <v>52</v>
      </c>
      <c r="C10" s="55" t="s">
        <v>66</v>
      </c>
      <c r="D10" s="58"/>
      <c r="E10" s="146">
        <v>318</v>
      </c>
      <c r="F10" s="146" t="s">
        <v>36</v>
      </c>
      <c r="G10" s="146">
        <v>159</v>
      </c>
      <c r="H10" s="146">
        <v>158</v>
      </c>
      <c r="I10" s="146">
        <v>159</v>
      </c>
      <c r="J10" s="171">
        <v>1568.96</v>
      </c>
      <c r="K10" s="146">
        <v>88</v>
      </c>
      <c r="L10" s="146">
        <v>117</v>
      </c>
      <c r="M10" s="146">
        <v>39</v>
      </c>
      <c r="N10" s="146">
        <v>3</v>
      </c>
      <c r="O10" s="146">
        <v>83</v>
      </c>
      <c r="P10" s="146">
        <v>31</v>
      </c>
      <c r="Q10" s="146">
        <v>1</v>
      </c>
      <c r="R10" s="146">
        <v>3</v>
      </c>
      <c r="S10" s="146">
        <v>29</v>
      </c>
      <c r="T10" s="146">
        <v>11</v>
      </c>
      <c r="U10" s="171">
        <v>1409.7</v>
      </c>
      <c r="V10" s="171">
        <v>1658.3</v>
      </c>
      <c r="W10" s="146"/>
      <c r="X10" s="146">
        <v>291</v>
      </c>
      <c r="Y10" s="146"/>
    </row>
    <row r="11" spans="1:25" s="45" customFormat="1" ht="45" customHeight="1">
      <c r="A11" s="53"/>
      <c r="B11" s="57" t="s">
        <v>53</v>
      </c>
      <c r="C11" s="55" t="s">
        <v>66</v>
      </c>
      <c r="D11" s="58"/>
      <c r="E11" s="146">
        <v>5</v>
      </c>
      <c r="F11" s="146"/>
      <c r="G11" s="146">
        <v>3</v>
      </c>
      <c r="H11" s="146">
        <v>3</v>
      </c>
      <c r="I11" s="146">
        <v>2</v>
      </c>
      <c r="J11" s="171">
        <v>40</v>
      </c>
      <c r="K11" s="146"/>
      <c r="L11" s="146"/>
      <c r="M11" s="146">
        <v>2</v>
      </c>
      <c r="N11" s="146"/>
      <c r="O11" s="146"/>
      <c r="P11" s="146"/>
      <c r="Q11" s="146"/>
      <c r="R11" s="146"/>
      <c r="S11" s="146"/>
      <c r="T11" s="146"/>
      <c r="U11" s="171">
        <v>40</v>
      </c>
      <c r="V11" s="171"/>
      <c r="W11" s="146" t="s">
        <v>36</v>
      </c>
      <c r="X11" s="146">
        <v>5</v>
      </c>
      <c r="Y11" s="146"/>
    </row>
    <row r="12" spans="1:25" s="45" customFormat="1" ht="24.75" customHeight="1">
      <c r="A12" s="53"/>
      <c r="B12" s="57" t="s">
        <v>197</v>
      </c>
      <c r="C12" s="55" t="s">
        <v>66</v>
      </c>
      <c r="D12" s="58"/>
      <c r="E12" s="146">
        <v>5</v>
      </c>
      <c r="F12" s="146" t="s">
        <v>36</v>
      </c>
      <c r="G12" s="146">
        <v>2</v>
      </c>
      <c r="H12" s="146"/>
      <c r="I12" s="146">
        <v>3</v>
      </c>
      <c r="J12" s="171">
        <v>25</v>
      </c>
      <c r="K12" s="146"/>
      <c r="L12" s="146"/>
      <c r="M12" s="146">
        <v>3</v>
      </c>
      <c r="N12" s="146"/>
      <c r="O12" s="146"/>
      <c r="P12" s="146"/>
      <c r="Q12" s="146"/>
      <c r="R12" s="146"/>
      <c r="S12" s="146"/>
      <c r="T12" s="146"/>
      <c r="U12" s="171">
        <v>25</v>
      </c>
      <c r="V12" s="171"/>
      <c r="W12" s="146"/>
      <c r="X12" s="146"/>
      <c r="Y12" s="146">
        <v>3</v>
      </c>
    </row>
    <row r="13" spans="1:25" s="45" customFormat="1" ht="42" customHeight="1">
      <c r="A13" s="53"/>
      <c r="B13" s="57" t="s">
        <v>54</v>
      </c>
      <c r="C13" s="55" t="s">
        <v>66</v>
      </c>
      <c r="D13" s="58"/>
      <c r="E13" s="146">
        <v>16</v>
      </c>
      <c r="F13" s="146" t="s">
        <v>36</v>
      </c>
      <c r="G13" s="146">
        <v>7</v>
      </c>
      <c r="H13" s="146">
        <v>7</v>
      </c>
      <c r="I13" s="146">
        <v>9</v>
      </c>
      <c r="J13" s="171">
        <v>202.74</v>
      </c>
      <c r="K13" s="146">
        <v>6</v>
      </c>
      <c r="L13" s="146">
        <v>4</v>
      </c>
      <c r="M13" s="146">
        <v>5</v>
      </c>
      <c r="N13" s="146"/>
      <c r="O13" s="146">
        <v>5</v>
      </c>
      <c r="P13" s="146">
        <v>4</v>
      </c>
      <c r="Q13" s="146"/>
      <c r="R13" s="146"/>
      <c r="S13" s="146">
        <v>2</v>
      </c>
      <c r="T13" s="146"/>
      <c r="U13" s="171">
        <v>202.7</v>
      </c>
      <c r="V13" s="171">
        <v>153</v>
      </c>
      <c r="W13" s="146" t="s">
        <v>36</v>
      </c>
      <c r="X13" s="146">
        <v>16</v>
      </c>
      <c r="Y13" s="146"/>
    </row>
    <row r="14" spans="1:26" ht="24.75" customHeight="1">
      <c r="A14" s="53"/>
      <c r="B14" s="57" t="s">
        <v>55</v>
      </c>
      <c r="C14" s="208" t="s">
        <v>7</v>
      </c>
      <c r="D14" s="209"/>
      <c r="E14" s="146">
        <f>IF(E15+E16=G14+I14,(G14+I14),"ОШ!")</f>
        <v>12</v>
      </c>
      <c r="F14" s="146" t="s">
        <v>36</v>
      </c>
      <c r="G14" s="146">
        <f>G15+G16</f>
        <v>3</v>
      </c>
      <c r="H14" s="146">
        <f>H15+H16</f>
        <v>2</v>
      </c>
      <c r="I14" s="146">
        <f>IF((I15+I16)=SUM(L14:N14),SUM(L14:N14),"`ОШ!`")</f>
        <v>9</v>
      </c>
      <c r="J14" s="171">
        <f aca="true" t="shared" si="0" ref="J14:V14">J15+J16</f>
        <v>1080</v>
      </c>
      <c r="K14" s="146">
        <f t="shared" si="0"/>
        <v>6</v>
      </c>
      <c r="L14" s="146">
        <f t="shared" si="0"/>
        <v>2</v>
      </c>
      <c r="M14" s="146">
        <f t="shared" si="0"/>
        <v>7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146">
        <f t="shared" si="0"/>
        <v>1080</v>
      </c>
      <c r="V14" s="171">
        <f t="shared" si="0"/>
        <v>633.333</v>
      </c>
      <c r="W14" s="146" t="s">
        <v>36</v>
      </c>
      <c r="X14" s="146">
        <f>X15+X16</f>
        <v>4</v>
      </c>
      <c r="Y14" s="146">
        <f>Y15+Y16</f>
        <v>7</v>
      </c>
      <c r="Z14" s="96">
        <f>V14+V17+V20+V24+V30+V39+V53+V58+V68+V100+V118</f>
        <v>8450.58877</v>
      </c>
    </row>
    <row r="15" spans="2:25" s="45" customFormat="1" ht="30">
      <c r="B15" s="210" t="s">
        <v>55</v>
      </c>
      <c r="C15" s="200" t="s">
        <v>3</v>
      </c>
      <c r="D15" s="59" t="s">
        <v>104</v>
      </c>
      <c r="E15" s="148">
        <v>12</v>
      </c>
      <c r="F15" s="149"/>
      <c r="G15" s="148">
        <v>3</v>
      </c>
      <c r="H15" s="148">
        <v>2</v>
      </c>
      <c r="I15" s="148">
        <v>9</v>
      </c>
      <c r="J15" s="174">
        <v>1080</v>
      </c>
      <c r="K15" s="148">
        <v>6</v>
      </c>
      <c r="L15" s="148">
        <v>2</v>
      </c>
      <c r="M15" s="148">
        <v>7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50">
        <v>1080</v>
      </c>
      <c r="V15" s="150">
        <v>633.333</v>
      </c>
      <c r="W15" s="149"/>
      <c r="X15" s="148">
        <v>4</v>
      </c>
      <c r="Y15" s="148">
        <v>7</v>
      </c>
    </row>
    <row r="16" spans="2:25" s="45" customFormat="1" ht="12.75">
      <c r="B16" s="212"/>
      <c r="C16" s="199"/>
      <c r="D16" s="59" t="s">
        <v>103</v>
      </c>
      <c r="E16" s="148"/>
      <c r="F16" s="149"/>
      <c r="G16" s="148"/>
      <c r="H16" s="148"/>
      <c r="I16" s="148"/>
      <c r="J16" s="174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50"/>
      <c r="V16" s="150"/>
      <c r="W16" s="149"/>
      <c r="X16" s="148"/>
      <c r="Y16" s="148"/>
    </row>
    <row r="17" spans="1:25" s="45" customFormat="1" ht="81">
      <c r="A17" s="53"/>
      <c r="B17" s="57" t="s">
        <v>34</v>
      </c>
      <c r="C17" s="208" t="s">
        <v>7</v>
      </c>
      <c r="D17" s="209"/>
      <c r="E17" s="146">
        <f>IF(E18+E19=G17+I17,(G17+I17),"ОШ!")</f>
        <v>58</v>
      </c>
      <c r="F17" s="146">
        <f>F18+F19</f>
        <v>0</v>
      </c>
      <c r="G17" s="146">
        <f>G18+G19</f>
        <v>25</v>
      </c>
      <c r="H17" s="146">
        <f>H18+H19</f>
        <v>12</v>
      </c>
      <c r="I17" s="146">
        <f>IF((I18+I19)=SUM(L17:N17),SUM(L17:N17),"`ОШ!`")</f>
        <v>33</v>
      </c>
      <c r="J17" s="146">
        <f aca="true" t="shared" si="1" ref="J17:Y17">J18+J19</f>
        <v>1330</v>
      </c>
      <c r="K17" s="146">
        <f t="shared" si="1"/>
        <v>0</v>
      </c>
      <c r="L17" s="146">
        <f t="shared" si="1"/>
        <v>27</v>
      </c>
      <c r="M17" s="146">
        <f t="shared" si="1"/>
        <v>5</v>
      </c>
      <c r="N17" s="146">
        <f t="shared" si="1"/>
        <v>1</v>
      </c>
      <c r="O17" s="146">
        <f t="shared" si="1"/>
        <v>0</v>
      </c>
      <c r="P17" s="146">
        <f t="shared" si="1"/>
        <v>2</v>
      </c>
      <c r="Q17" s="146">
        <f t="shared" si="1"/>
        <v>0</v>
      </c>
      <c r="R17" s="146">
        <f t="shared" si="1"/>
        <v>0</v>
      </c>
      <c r="S17" s="146">
        <f t="shared" si="1"/>
        <v>0</v>
      </c>
      <c r="T17" s="146">
        <f t="shared" si="1"/>
        <v>0</v>
      </c>
      <c r="U17" s="146">
        <f t="shared" si="1"/>
        <v>1330</v>
      </c>
      <c r="V17" s="146">
        <f t="shared" si="1"/>
        <v>1030</v>
      </c>
      <c r="W17" s="146">
        <f t="shared" si="1"/>
        <v>0</v>
      </c>
      <c r="X17" s="146">
        <f t="shared" si="1"/>
        <v>10</v>
      </c>
      <c r="Y17" s="146">
        <f t="shared" si="1"/>
        <v>28</v>
      </c>
    </row>
    <row r="18" spans="2:25" s="45" customFormat="1" ht="30">
      <c r="B18" s="275" t="s">
        <v>34</v>
      </c>
      <c r="C18" s="277" t="s">
        <v>3</v>
      </c>
      <c r="D18" s="60" t="s">
        <v>104</v>
      </c>
      <c r="E18" s="151">
        <v>58</v>
      </c>
      <c r="F18" s="151">
        <v>0</v>
      </c>
      <c r="G18" s="151">
        <v>25</v>
      </c>
      <c r="H18" s="151">
        <v>12</v>
      </c>
      <c r="I18" s="151">
        <v>33</v>
      </c>
      <c r="J18" s="172">
        <v>1330</v>
      </c>
      <c r="K18" s="151">
        <v>0</v>
      </c>
      <c r="L18" s="151">
        <v>27</v>
      </c>
      <c r="M18" s="151">
        <v>5</v>
      </c>
      <c r="N18" s="151">
        <v>1</v>
      </c>
      <c r="O18" s="151">
        <v>0</v>
      </c>
      <c r="P18" s="151">
        <v>2</v>
      </c>
      <c r="Q18" s="151">
        <v>0</v>
      </c>
      <c r="R18" s="151">
        <v>0</v>
      </c>
      <c r="S18" s="151">
        <v>0</v>
      </c>
      <c r="T18" s="151">
        <v>0</v>
      </c>
      <c r="U18" s="172">
        <v>1330</v>
      </c>
      <c r="V18" s="176">
        <v>1030</v>
      </c>
      <c r="W18" s="151">
        <v>0</v>
      </c>
      <c r="X18" s="151">
        <v>10</v>
      </c>
      <c r="Y18" s="151">
        <v>28</v>
      </c>
    </row>
    <row r="19" spans="2:25" s="45" customFormat="1" ht="12.75">
      <c r="B19" s="276"/>
      <c r="C19" s="278"/>
      <c r="D19" s="60" t="s">
        <v>103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72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72">
        <v>0</v>
      </c>
      <c r="V19" s="176">
        <v>0</v>
      </c>
      <c r="W19" s="151">
        <v>0</v>
      </c>
      <c r="X19" s="151">
        <v>0</v>
      </c>
      <c r="Y19" s="151">
        <v>0</v>
      </c>
    </row>
    <row r="20" spans="2:26" s="45" customFormat="1" ht="153">
      <c r="B20" s="57" t="s">
        <v>110</v>
      </c>
      <c r="C20" s="208" t="s">
        <v>7</v>
      </c>
      <c r="D20" s="209"/>
      <c r="E20" s="146">
        <f>IF(E21+E22=G20+I20,(G20+I20),"ОШ!")</f>
        <v>8</v>
      </c>
      <c r="F20" s="146" t="s">
        <v>36</v>
      </c>
      <c r="G20" s="146">
        <f>G21+G22</f>
        <v>1</v>
      </c>
      <c r="H20" s="146">
        <f>H21+H22</f>
        <v>1</v>
      </c>
      <c r="I20" s="146">
        <f>IF((I21+I22)=SUM(L20:N20),SUM(L20:N20),"`ОШ!`")</f>
        <v>7</v>
      </c>
      <c r="J20" s="146">
        <f aca="true" t="shared" si="2" ref="J20:Y20">J21+J22</f>
        <v>520</v>
      </c>
      <c r="K20" s="146">
        <f t="shared" si="2"/>
        <v>1</v>
      </c>
      <c r="L20" s="146">
        <f t="shared" si="2"/>
        <v>3</v>
      </c>
      <c r="M20" s="146">
        <f t="shared" si="2"/>
        <v>3</v>
      </c>
      <c r="N20" s="146">
        <f t="shared" si="2"/>
        <v>1</v>
      </c>
      <c r="O20" s="146">
        <f t="shared" si="2"/>
        <v>0</v>
      </c>
      <c r="P20" s="146">
        <f t="shared" si="2"/>
        <v>1</v>
      </c>
      <c r="Q20" s="146">
        <f t="shared" si="2"/>
        <v>0</v>
      </c>
      <c r="R20" s="146">
        <f t="shared" si="2"/>
        <v>1</v>
      </c>
      <c r="S20" s="146">
        <f t="shared" si="2"/>
        <v>0</v>
      </c>
      <c r="T20" s="146">
        <f t="shared" si="2"/>
        <v>0</v>
      </c>
      <c r="U20" s="146">
        <f t="shared" si="2"/>
        <v>420</v>
      </c>
      <c r="V20" s="146">
        <f t="shared" si="2"/>
        <v>243.334</v>
      </c>
      <c r="W20" s="146" t="s">
        <v>36</v>
      </c>
      <c r="X20" s="146">
        <f t="shared" si="2"/>
        <v>2</v>
      </c>
      <c r="Y20" s="146">
        <f t="shared" si="2"/>
        <v>4</v>
      </c>
      <c r="Z20" s="61"/>
    </row>
    <row r="21" spans="2:25" s="45" customFormat="1" ht="52.5" customHeight="1">
      <c r="B21" s="210" t="s">
        <v>110</v>
      </c>
      <c r="C21" s="200" t="s">
        <v>3</v>
      </c>
      <c r="D21" s="59" t="s">
        <v>104</v>
      </c>
      <c r="E21" s="151">
        <v>8</v>
      </c>
      <c r="F21" s="149">
        <v>0</v>
      </c>
      <c r="G21" s="151">
        <v>1</v>
      </c>
      <c r="H21" s="151">
        <v>1</v>
      </c>
      <c r="I21" s="151">
        <v>7</v>
      </c>
      <c r="J21" s="172">
        <v>520</v>
      </c>
      <c r="K21" s="151">
        <v>1</v>
      </c>
      <c r="L21" s="151">
        <v>3</v>
      </c>
      <c r="M21" s="151">
        <v>3</v>
      </c>
      <c r="N21" s="151">
        <v>1</v>
      </c>
      <c r="O21" s="151">
        <v>0</v>
      </c>
      <c r="P21" s="151">
        <v>1</v>
      </c>
      <c r="Q21" s="151">
        <v>0</v>
      </c>
      <c r="R21" s="151">
        <v>1</v>
      </c>
      <c r="S21" s="151">
        <v>0</v>
      </c>
      <c r="T21" s="151">
        <v>0</v>
      </c>
      <c r="U21" s="172">
        <v>420</v>
      </c>
      <c r="V21" s="172">
        <v>243.334</v>
      </c>
      <c r="W21" s="149">
        <v>0</v>
      </c>
      <c r="X21" s="151">
        <v>2</v>
      </c>
      <c r="Y21" s="151">
        <v>4</v>
      </c>
    </row>
    <row r="22" spans="2:25" s="45" customFormat="1" ht="24.75" customHeight="1">
      <c r="B22" s="212"/>
      <c r="C22" s="199"/>
      <c r="D22" s="59" t="s">
        <v>103</v>
      </c>
      <c r="E22" s="151">
        <v>0</v>
      </c>
      <c r="F22" s="149">
        <v>0</v>
      </c>
      <c r="G22" s="151">
        <v>0</v>
      </c>
      <c r="H22" s="151">
        <v>0</v>
      </c>
      <c r="I22" s="151">
        <v>0</v>
      </c>
      <c r="J22" s="172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72">
        <v>0</v>
      </c>
      <c r="V22" s="172">
        <v>0</v>
      </c>
      <c r="W22" s="149">
        <v>0</v>
      </c>
      <c r="X22" s="151">
        <v>0</v>
      </c>
      <c r="Y22" s="151">
        <v>0</v>
      </c>
    </row>
    <row r="23" spans="1:25" s="45" customFormat="1" ht="23.25" customHeight="1">
      <c r="A23" s="53"/>
      <c r="B23" s="57" t="s">
        <v>56</v>
      </c>
      <c r="C23" s="62" t="s">
        <v>67</v>
      </c>
      <c r="D23" s="58"/>
      <c r="E23" s="146">
        <v>109</v>
      </c>
      <c r="F23" s="146" t="s">
        <v>36</v>
      </c>
      <c r="G23" s="146">
        <v>15</v>
      </c>
      <c r="H23" s="146">
        <v>10</v>
      </c>
      <c r="I23" s="146">
        <v>94</v>
      </c>
      <c r="J23" s="146">
        <v>3939</v>
      </c>
      <c r="K23" s="146">
        <v>13</v>
      </c>
      <c r="L23" s="146">
        <v>57</v>
      </c>
      <c r="M23" s="146">
        <v>12</v>
      </c>
      <c r="N23" s="146">
        <v>25</v>
      </c>
      <c r="O23" s="146">
        <v>4</v>
      </c>
      <c r="P23" s="146">
        <v>8</v>
      </c>
      <c r="Q23" s="146">
        <v>3</v>
      </c>
      <c r="R23" s="146"/>
      <c r="S23" s="146"/>
      <c r="T23" s="146"/>
      <c r="U23" s="146">
        <v>3521</v>
      </c>
      <c r="V23" s="146">
        <v>2206</v>
      </c>
      <c r="W23" s="146">
        <v>29</v>
      </c>
      <c r="X23" s="146">
        <v>32</v>
      </c>
      <c r="Y23" s="146">
        <v>43</v>
      </c>
    </row>
    <row r="24" spans="1:25" ht="36" customHeight="1">
      <c r="A24" s="53"/>
      <c r="B24" s="57" t="s">
        <v>57</v>
      </c>
      <c r="C24" s="208" t="s">
        <v>7</v>
      </c>
      <c r="D24" s="209"/>
      <c r="E24" s="146">
        <f>IF((E25+E26+E27+E28)=G24+I24,(G24+I24),"`ОШ!`")</f>
        <v>78</v>
      </c>
      <c r="F24" s="146">
        <f>F25+F26+F27+F28</f>
        <v>6</v>
      </c>
      <c r="G24" s="146">
        <f>G25+G26+G27+G28</f>
        <v>25</v>
      </c>
      <c r="H24" s="146">
        <f>H25+H26+H27+H28</f>
        <v>14</v>
      </c>
      <c r="I24" s="146">
        <f>IF((I25+I26+I27+I28)=SUM(L24:N24),SUM(L24:N24),"`ОШ!`")</f>
        <v>53</v>
      </c>
      <c r="J24" s="146">
        <f aca="true" t="shared" si="3" ref="J24:V24">J25+J26+J27+J28</f>
        <v>795</v>
      </c>
      <c r="K24" s="146">
        <f t="shared" si="3"/>
        <v>9</v>
      </c>
      <c r="L24" s="146">
        <f t="shared" si="3"/>
        <v>25</v>
      </c>
      <c r="M24" s="146">
        <f t="shared" si="3"/>
        <v>24</v>
      </c>
      <c r="N24" s="146">
        <f t="shared" si="3"/>
        <v>4</v>
      </c>
      <c r="O24" s="146">
        <f t="shared" si="3"/>
        <v>5</v>
      </c>
      <c r="P24" s="146">
        <f t="shared" si="3"/>
        <v>9</v>
      </c>
      <c r="Q24" s="146">
        <f t="shared" si="3"/>
        <v>1</v>
      </c>
      <c r="R24" s="146">
        <f t="shared" si="3"/>
        <v>4</v>
      </c>
      <c r="S24" s="146">
        <f t="shared" si="3"/>
        <v>1</v>
      </c>
      <c r="T24" s="146">
        <f t="shared" si="3"/>
        <v>0</v>
      </c>
      <c r="U24" s="146">
        <f t="shared" si="3"/>
        <v>735</v>
      </c>
      <c r="V24" s="146">
        <f t="shared" si="3"/>
        <v>550.22796</v>
      </c>
      <c r="W24" s="146" t="s">
        <v>36</v>
      </c>
      <c r="X24" s="146">
        <f>X25+X26+X27+X28</f>
        <v>59</v>
      </c>
      <c r="Y24" s="146" t="s">
        <v>36</v>
      </c>
    </row>
    <row r="25" spans="2:25" s="45" customFormat="1" ht="17.25" customHeight="1">
      <c r="B25" s="210" t="s">
        <v>39</v>
      </c>
      <c r="C25" s="63" t="s">
        <v>3</v>
      </c>
      <c r="D25" s="64"/>
      <c r="E25" s="148">
        <v>78</v>
      </c>
      <c r="F25" s="148">
        <v>6</v>
      </c>
      <c r="G25" s="148">
        <v>25</v>
      </c>
      <c r="H25" s="148">
        <v>14</v>
      </c>
      <c r="I25" s="148">
        <v>53</v>
      </c>
      <c r="J25" s="173">
        <v>795</v>
      </c>
      <c r="K25" s="148">
        <v>9</v>
      </c>
      <c r="L25" s="148">
        <v>25</v>
      </c>
      <c r="M25" s="148">
        <v>24</v>
      </c>
      <c r="N25" s="148">
        <v>4</v>
      </c>
      <c r="O25" s="148">
        <v>5</v>
      </c>
      <c r="P25" s="148">
        <v>9</v>
      </c>
      <c r="Q25" s="148">
        <v>1</v>
      </c>
      <c r="R25" s="148">
        <v>4</v>
      </c>
      <c r="S25" s="148">
        <v>1</v>
      </c>
      <c r="T25" s="148"/>
      <c r="U25" s="150">
        <v>735</v>
      </c>
      <c r="V25" s="150">
        <v>550.22796</v>
      </c>
      <c r="W25" s="149"/>
      <c r="X25" s="148">
        <v>59</v>
      </c>
      <c r="Y25" s="149"/>
    </row>
    <row r="26" spans="2:25" s="45" customFormat="1" ht="20.25">
      <c r="B26" s="212"/>
      <c r="C26" s="63" t="s">
        <v>4</v>
      </c>
      <c r="D26" s="64"/>
      <c r="E26" s="148"/>
      <c r="F26" s="148"/>
      <c r="G26" s="148"/>
      <c r="H26" s="148"/>
      <c r="I26" s="148"/>
      <c r="J26" s="150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50"/>
      <c r="V26" s="150"/>
      <c r="W26" s="149"/>
      <c r="X26" s="148"/>
      <c r="Y26" s="149"/>
    </row>
    <row r="27" spans="2:25" s="45" customFormat="1" ht="18" customHeight="1">
      <c r="B27" s="210" t="s">
        <v>40</v>
      </c>
      <c r="C27" s="63" t="s">
        <v>3</v>
      </c>
      <c r="D27" s="64"/>
      <c r="E27" s="148"/>
      <c r="F27" s="148"/>
      <c r="G27" s="148"/>
      <c r="H27" s="148"/>
      <c r="I27" s="148"/>
      <c r="J27" s="150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50"/>
      <c r="V27" s="150"/>
      <c r="W27" s="149"/>
      <c r="X27" s="148"/>
      <c r="Y27" s="149"/>
    </row>
    <row r="28" spans="2:25" s="45" customFormat="1" ht="20.25">
      <c r="B28" s="212"/>
      <c r="C28" s="63" t="s">
        <v>4</v>
      </c>
      <c r="D28" s="64"/>
      <c r="E28" s="148"/>
      <c r="F28" s="148"/>
      <c r="G28" s="148"/>
      <c r="H28" s="148"/>
      <c r="I28" s="148"/>
      <c r="J28" s="150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50"/>
      <c r="V28" s="150"/>
      <c r="W28" s="149"/>
      <c r="X28" s="148"/>
      <c r="Y28" s="149"/>
    </row>
    <row r="29" spans="2:25" s="45" customFormat="1" ht="48" customHeight="1">
      <c r="B29" s="193"/>
      <c r="C29" s="63"/>
      <c r="D29" s="64"/>
      <c r="E29" s="148">
        <f>E32+E34+E41+E43+E46+E48</f>
        <v>93</v>
      </c>
      <c r="F29" s="148">
        <f aca="true" t="shared" si="4" ref="F29:Y29">F32+F34+F41+F43+F46+F48</f>
        <v>3</v>
      </c>
      <c r="G29" s="148">
        <f t="shared" si="4"/>
        <v>10</v>
      </c>
      <c r="H29" s="148">
        <f t="shared" si="4"/>
        <v>2</v>
      </c>
      <c r="I29" s="148">
        <f t="shared" si="4"/>
        <v>83</v>
      </c>
      <c r="J29" s="148">
        <f t="shared" si="4"/>
        <v>14719.48705</v>
      </c>
      <c r="K29" s="148">
        <f t="shared" si="4"/>
        <v>10</v>
      </c>
      <c r="L29" s="148">
        <f t="shared" si="4"/>
        <v>26</v>
      </c>
      <c r="M29" s="148">
        <f t="shared" si="4"/>
        <v>28</v>
      </c>
      <c r="N29" s="148">
        <f t="shared" si="4"/>
        <v>29</v>
      </c>
      <c r="O29" s="148">
        <f t="shared" si="4"/>
        <v>5</v>
      </c>
      <c r="P29" s="148">
        <f t="shared" si="4"/>
        <v>23</v>
      </c>
      <c r="Q29" s="148">
        <f t="shared" si="4"/>
        <v>0</v>
      </c>
      <c r="R29" s="148">
        <f t="shared" si="4"/>
        <v>12</v>
      </c>
      <c r="S29" s="148">
        <f t="shared" si="4"/>
        <v>0</v>
      </c>
      <c r="T29" s="148">
        <f t="shared" si="4"/>
        <v>0</v>
      </c>
      <c r="U29" s="148">
        <f t="shared" si="4"/>
        <v>10181.06054</v>
      </c>
      <c r="V29" s="148">
        <f t="shared" si="4"/>
        <v>2695.86479</v>
      </c>
      <c r="W29" s="148">
        <f t="shared" si="4"/>
        <v>0</v>
      </c>
      <c r="X29" s="148">
        <f t="shared" si="4"/>
        <v>32</v>
      </c>
      <c r="Y29" s="148">
        <f t="shared" si="4"/>
        <v>34</v>
      </c>
    </row>
    <row r="30" spans="1:25" ht="25.5" customHeight="1">
      <c r="A30" s="53"/>
      <c r="B30" s="57" t="s">
        <v>58</v>
      </c>
      <c r="C30" s="208" t="s">
        <v>7</v>
      </c>
      <c r="D30" s="209"/>
      <c r="E30" s="146">
        <f>IF((SUM(E31:E34)=G30+I30),(G30+I30),"`ОШ!`")</f>
        <v>111</v>
      </c>
      <c r="F30" s="146">
        <f>SUM(F31:F34)</f>
        <v>3</v>
      </c>
      <c r="G30" s="146">
        <f>SUM(G31:G34)</f>
        <v>18</v>
      </c>
      <c r="H30" s="146">
        <f>SUM(H31:H34)</f>
        <v>14</v>
      </c>
      <c r="I30" s="146">
        <f>IF((SUM(I31:I34)=SUM(L30:N30)),SUM(L30:N30),"`ОШ!`")</f>
        <v>93</v>
      </c>
      <c r="J30" s="146">
        <f aca="true" t="shared" si="5" ref="J30:V30">SUM(J31:J34)</f>
        <v>11181.91612</v>
      </c>
      <c r="K30" s="146">
        <f t="shared" si="5"/>
        <v>20</v>
      </c>
      <c r="L30" s="146">
        <f t="shared" si="5"/>
        <v>45</v>
      </c>
      <c r="M30" s="146">
        <f t="shared" si="5"/>
        <v>39</v>
      </c>
      <c r="N30" s="146">
        <f t="shared" si="5"/>
        <v>9</v>
      </c>
      <c r="O30" s="146">
        <f t="shared" si="5"/>
        <v>10</v>
      </c>
      <c r="P30" s="146">
        <f t="shared" si="5"/>
        <v>21</v>
      </c>
      <c r="Q30" s="146">
        <f t="shared" si="5"/>
        <v>3</v>
      </c>
      <c r="R30" s="146">
        <f t="shared" si="5"/>
        <v>1</v>
      </c>
      <c r="S30" s="146">
        <f t="shared" si="5"/>
        <v>0</v>
      </c>
      <c r="T30" s="146">
        <f t="shared" si="5"/>
        <v>2</v>
      </c>
      <c r="U30" s="146">
        <f t="shared" si="5"/>
        <v>7894.40034</v>
      </c>
      <c r="V30" s="146">
        <f t="shared" si="5"/>
        <v>4400.2435399999995</v>
      </c>
      <c r="W30" s="146" t="s">
        <v>36</v>
      </c>
      <c r="X30" s="146">
        <f>SUM(X31:X34)</f>
        <v>33</v>
      </c>
      <c r="Y30" s="146">
        <f>SUM(Y31:Y34)</f>
        <v>30</v>
      </c>
    </row>
    <row r="31" spans="2:25" ht="30">
      <c r="B31" s="210" t="s">
        <v>58</v>
      </c>
      <c r="C31" s="200" t="s">
        <v>3</v>
      </c>
      <c r="D31" s="59" t="s">
        <v>104</v>
      </c>
      <c r="E31" s="148">
        <v>84</v>
      </c>
      <c r="F31" s="148">
        <v>3</v>
      </c>
      <c r="G31" s="148">
        <v>16</v>
      </c>
      <c r="H31" s="148">
        <v>12</v>
      </c>
      <c r="I31" s="148">
        <v>68</v>
      </c>
      <c r="J31" s="175">
        <v>6859.41612</v>
      </c>
      <c r="K31" s="148">
        <v>12</v>
      </c>
      <c r="L31" s="148">
        <v>36</v>
      </c>
      <c r="M31" s="148">
        <v>26</v>
      </c>
      <c r="N31" s="148">
        <v>6</v>
      </c>
      <c r="O31" s="148">
        <v>6</v>
      </c>
      <c r="P31" s="148">
        <v>16</v>
      </c>
      <c r="Q31" s="148">
        <v>3</v>
      </c>
      <c r="R31" s="148">
        <v>1</v>
      </c>
      <c r="S31" s="148">
        <v>0</v>
      </c>
      <c r="T31" s="148">
        <v>2</v>
      </c>
      <c r="U31" s="174">
        <v>4311.90034</v>
      </c>
      <c r="V31" s="175">
        <v>2718.74354</v>
      </c>
      <c r="W31" s="149">
        <v>0</v>
      </c>
      <c r="X31" s="148">
        <v>22</v>
      </c>
      <c r="Y31" s="148">
        <v>21</v>
      </c>
    </row>
    <row r="32" spans="2:25" ht="12.75">
      <c r="B32" s="211"/>
      <c r="C32" s="199"/>
      <c r="D32" s="59" t="s">
        <v>103</v>
      </c>
      <c r="E32" s="148">
        <v>27</v>
      </c>
      <c r="F32" s="148">
        <v>0</v>
      </c>
      <c r="G32" s="148">
        <v>2</v>
      </c>
      <c r="H32" s="148">
        <v>2</v>
      </c>
      <c r="I32" s="148">
        <v>25</v>
      </c>
      <c r="J32" s="173">
        <v>4322.5</v>
      </c>
      <c r="K32" s="148">
        <v>8</v>
      </c>
      <c r="L32" s="148">
        <v>9</v>
      </c>
      <c r="M32" s="148">
        <v>13</v>
      </c>
      <c r="N32" s="148">
        <v>3</v>
      </c>
      <c r="O32" s="148">
        <v>4</v>
      </c>
      <c r="P32" s="148">
        <v>5</v>
      </c>
      <c r="Q32" s="148">
        <v>0</v>
      </c>
      <c r="R32" s="148">
        <v>0</v>
      </c>
      <c r="S32" s="148">
        <v>0</v>
      </c>
      <c r="T32" s="148">
        <v>0</v>
      </c>
      <c r="U32" s="174">
        <v>3582.5</v>
      </c>
      <c r="V32" s="174">
        <v>1681.5</v>
      </c>
      <c r="W32" s="149">
        <v>0</v>
      </c>
      <c r="X32" s="148">
        <v>11</v>
      </c>
      <c r="Y32" s="148">
        <v>9</v>
      </c>
    </row>
    <row r="33" spans="2:25" ht="30">
      <c r="B33" s="211"/>
      <c r="C33" s="200" t="s">
        <v>4</v>
      </c>
      <c r="D33" s="59" t="s">
        <v>104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50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74">
        <v>0</v>
      </c>
      <c r="V33" s="174">
        <v>0</v>
      </c>
      <c r="W33" s="149">
        <v>0</v>
      </c>
      <c r="X33" s="148">
        <v>0</v>
      </c>
      <c r="Y33" s="148">
        <v>0</v>
      </c>
    </row>
    <row r="34" spans="2:25" ht="12.75">
      <c r="B34" s="212"/>
      <c r="C34" s="199"/>
      <c r="D34" s="59" t="s">
        <v>103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50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74">
        <v>0</v>
      </c>
      <c r="V34" s="174">
        <v>0</v>
      </c>
      <c r="W34" s="149">
        <v>0</v>
      </c>
      <c r="X34" s="148">
        <v>0</v>
      </c>
      <c r="Y34" s="148">
        <v>0</v>
      </c>
    </row>
    <row r="35" spans="1:25" ht="57.75" customHeight="1">
      <c r="A35" s="53"/>
      <c r="B35" s="57" t="s">
        <v>59</v>
      </c>
      <c r="C35" s="208" t="s">
        <v>7</v>
      </c>
      <c r="D35" s="209"/>
      <c r="E35" s="146">
        <f>IF((E36+E37)=G35+I35,(G35+I35),"`ОШ!`")</f>
        <v>0</v>
      </c>
      <c r="F35" s="146">
        <f>F36+F37</f>
        <v>0</v>
      </c>
      <c r="G35" s="146">
        <f>G36+G37</f>
        <v>0</v>
      </c>
      <c r="H35" s="146">
        <f>H36+H37</f>
        <v>0</v>
      </c>
      <c r="I35" s="146">
        <f>IF((I36+I37)=SUM(L35:N35),SUM(L35:N35),"`ОШ!`")</f>
        <v>0</v>
      </c>
      <c r="J35" s="146">
        <f aca="true" t="shared" si="6" ref="J35:V35">J36+J37</f>
        <v>0</v>
      </c>
      <c r="K35" s="146">
        <f t="shared" si="6"/>
        <v>0</v>
      </c>
      <c r="L35" s="146">
        <f t="shared" si="6"/>
        <v>0</v>
      </c>
      <c r="M35" s="146">
        <f t="shared" si="6"/>
        <v>0</v>
      </c>
      <c r="N35" s="146">
        <f t="shared" si="6"/>
        <v>0</v>
      </c>
      <c r="O35" s="146">
        <f t="shared" si="6"/>
        <v>0</v>
      </c>
      <c r="P35" s="146">
        <f t="shared" si="6"/>
        <v>0</v>
      </c>
      <c r="Q35" s="146">
        <f t="shared" si="6"/>
        <v>0</v>
      </c>
      <c r="R35" s="146">
        <f t="shared" si="6"/>
        <v>0</v>
      </c>
      <c r="S35" s="146">
        <f t="shared" si="6"/>
        <v>0</v>
      </c>
      <c r="T35" s="146">
        <f t="shared" si="6"/>
        <v>0</v>
      </c>
      <c r="U35" s="146">
        <f t="shared" si="6"/>
        <v>0</v>
      </c>
      <c r="V35" s="146">
        <f t="shared" si="6"/>
        <v>0</v>
      </c>
      <c r="W35" s="146" t="s">
        <v>36</v>
      </c>
      <c r="X35" s="146">
        <f>X36+X37</f>
        <v>0</v>
      </c>
      <c r="Y35" s="146">
        <f>Y36+Y37</f>
        <v>0</v>
      </c>
    </row>
    <row r="36" spans="2:25" s="45" customFormat="1" ht="32.25" customHeight="1">
      <c r="B36" s="210" t="s">
        <v>59</v>
      </c>
      <c r="C36" s="63" t="s">
        <v>3</v>
      </c>
      <c r="D36" s="64"/>
      <c r="E36" s="148"/>
      <c r="F36" s="148"/>
      <c r="G36" s="148"/>
      <c r="H36" s="148"/>
      <c r="I36" s="148"/>
      <c r="J36" s="150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50"/>
      <c r="V36" s="150"/>
      <c r="W36" s="149"/>
      <c r="X36" s="148"/>
      <c r="Y36" s="148"/>
    </row>
    <row r="37" spans="2:25" s="45" customFormat="1" ht="30" customHeight="1">
      <c r="B37" s="212"/>
      <c r="C37" s="63" t="s">
        <v>4</v>
      </c>
      <c r="D37" s="64"/>
      <c r="E37" s="148"/>
      <c r="F37" s="148"/>
      <c r="G37" s="148"/>
      <c r="H37" s="148"/>
      <c r="I37" s="148"/>
      <c r="J37" s="150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50"/>
      <c r="V37" s="150"/>
      <c r="W37" s="149"/>
      <c r="X37" s="148"/>
      <c r="Y37" s="148"/>
    </row>
    <row r="38" spans="1:25" s="45" customFormat="1" ht="48.75" customHeight="1">
      <c r="A38" s="53"/>
      <c r="B38" s="65" t="s">
        <v>111</v>
      </c>
      <c r="C38" s="66" t="s">
        <v>3</v>
      </c>
      <c r="D38" s="67"/>
      <c r="E38" s="152">
        <f>G38+I38</f>
        <v>0</v>
      </c>
      <c r="F38" s="152"/>
      <c r="G38" s="152"/>
      <c r="H38" s="152"/>
      <c r="I38" s="152">
        <f>L38+M38+N38</f>
        <v>0</v>
      </c>
      <c r="J38" s="153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3">
        <v>0</v>
      </c>
      <c r="V38" s="153">
        <v>0</v>
      </c>
      <c r="W38" s="146" t="s">
        <v>36</v>
      </c>
      <c r="X38" s="152"/>
      <c r="Y38" s="152"/>
    </row>
    <row r="39" spans="1:25" ht="69" customHeight="1">
      <c r="A39" s="53"/>
      <c r="B39" s="57" t="s">
        <v>60</v>
      </c>
      <c r="C39" s="208" t="s">
        <v>7</v>
      </c>
      <c r="D39" s="209"/>
      <c r="E39" s="146">
        <f>IF((SUM(E40:E52)-E44=G39+I39),(G39+I39),"`ОШ!`")</f>
        <v>82</v>
      </c>
      <c r="F39" s="146">
        <f>SUM(F40:F52)-F44</f>
        <v>12</v>
      </c>
      <c r="G39" s="146">
        <f>SUM(G40:G52)-G44</f>
        <v>13</v>
      </c>
      <c r="H39" s="146">
        <f>SUM(H40:H52)-H44</f>
        <v>0</v>
      </c>
      <c r="I39" s="146">
        <f>IF((SUM(I40:I52)-I44=SUM(L39:N39)),SUM(L39:N39),"`ОШ!`")</f>
        <v>69</v>
      </c>
      <c r="J39" s="146">
        <f>SUM(J40:J52)-J44</f>
        <v>10776.98705</v>
      </c>
      <c r="K39" s="146">
        <f aca="true" t="shared" si="7" ref="K39:V39">SUM(K40:K52)-K44</f>
        <v>3</v>
      </c>
      <c r="L39" s="146">
        <f t="shared" si="7"/>
        <v>20</v>
      </c>
      <c r="M39" s="146">
        <f t="shared" si="7"/>
        <v>22</v>
      </c>
      <c r="N39" s="146">
        <f t="shared" si="7"/>
        <v>27</v>
      </c>
      <c r="O39" s="146">
        <f t="shared" si="7"/>
        <v>1</v>
      </c>
      <c r="P39" s="146">
        <f t="shared" si="7"/>
        <v>19</v>
      </c>
      <c r="Q39" s="146">
        <f t="shared" si="7"/>
        <v>0</v>
      </c>
      <c r="R39" s="146">
        <f t="shared" si="7"/>
        <v>13</v>
      </c>
      <c r="S39" s="146">
        <f t="shared" si="7"/>
        <v>0</v>
      </c>
      <c r="T39" s="146">
        <f t="shared" si="7"/>
        <v>0</v>
      </c>
      <c r="U39" s="146">
        <f t="shared" si="7"/>
        <v>6878.5605399999995</v>
      </c>
      <c r="V39" s="146">
        <f t="shared" si="7"/>
        <v>1104.4933500000002</v>
      </c>
      <c r="W39" s="146" t="s">
        <v>36</v>
      </c>
      <c r="X39" s="146">
        <f>SUM(X40:X52)-X44</f>
        <v>30</v>
      </c>
      <c r="Y39" s="146">
        <f>SUM(Y40:Y52)-Y44</f>
        <v>26</v>
      </c>
    </row>
    <row r="40" spans="2:25" ht="30">
      <c r="B40" s="197" t="s">
        <v>61</v>
      </c>
      <c r="C40" s="200" t="s">
        <v>3</v>
      </c>
      <c r="D40" s="59" t="s">
        <v>104</v>
      </c>
      <c r="E40" s="148">
        <v>3</v>
      </c>
      <c r="F40" s="148">
        <v>0</v>
      </c>
      <c r="G40" s="148">
        <v>0</v>
      </c>
      <c r="H40" s="148">
        <v>0</v>
      </c>
      <c r="I40" s="148">
        <v>3</v>
      </c>
      <c r="J40" s="177">
        <v>220</v>
      </c>
      <c r="K40" s="148">
        <v>0</v>
      </c>
      <c r="L40" s="148">
        <v>0</v>
      </c>
      <c r="M40" s="148">
        <v>2</v>
      </c>
      <c r="N40" s="148">
        <v>1</v>
      </c>
      <c r="O40" s="148">
        <v>0</v>
      </c>
      <c r="P40" s="148">
        <v>1</v>
      </c>
      <c r="Q40" s="148">
        <v>0</v>
      </c>
      <c r="R40" s="148">
        <v>1</v>
      </c>
      <c r="S40" s="148">
        <v>0</v>
      </c>
      <c r="T40" s="148">
        <v>0</v>
      </c>
      <c r="U40" s="175">
        <v>120</v>
      </c>
      <c r="V40" s="175">
        <v>0</v>
      </c>
      <c r="W40" s="149">
        <v>0</v>
      </c>
      <c r="X40" s="148">
        <v>1</v>
      </c>
      <c r="Y40" s="148">
        <v>1</v>
      </c>
    </row>
    <row r="41" spans="2:25" ht="12.75">
      <c r="B41" s="263"/>
      <c r="C41" s="199"/>
      <c r="D41" s="59" t="s">
        <v>103</v>
      </c>
      <c r="E41" s="148">
        <v>48</v>
      </c>
      <c r="F41" s="148">
        <v>3</v>
      </c>
      <c r="G41" s="148">
        <v>5</v>
      </c>
      <c r="H41" s="148">
        <v>0</v>
      </c>
      <c r="I41" s="148">
        <v>43</v>
      </c>
      <c r="J41" s="177">
        <v>6362.87801</v>
      </c>
      <c r="K41" s="148">
        <v>2</v>
      </c>
      <c r="L41" s="148">
        <v>17</v>
      </c>
      <c r="M41" s="148">
        <v>9</v>
      </c>
      <c r="N41" s="148">
        <v>17</v>
      </c>
      <c r="O41" s="148">
        <v>1</v>
      </c>
      <c r="P41" s="148">
        <v>9</v>
      </c>
      <c r="Q41" s="148">
        <v>0</v>
      </c>
      <c r="R41" s="148">
        <v>3</v>
      </c>
      <c r="S41" s="148">
        <v>0</v>
      </c>
      <c r="T41" s="148">
        <v>0</v>
      </c>
      <c r="U41" s="175">
        <v>5210.39025</v>
      </c>
      <c r="V41" s="175">
        <v>1014.36479</v>
      </c>
      <c r="W41" s="149">
        <v>0</v>
      </c>
      <c r="X41" s="148">
        <v>21</v>
      </c>
      <c r="Y41" s="148">
        <v>19</v>
      </c>
    </row>
    <row r="42" spans="2:25" ht="30">
      <c r="B42" s="263"/>
      <c r="C42" s="200" t="s">
        <v>4</v>
      </c>
      <c r="D42" s="59" t="s">
        <v>104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77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75">
        <v>0</v>
      </c>
      <c r="V42" s="175">
        <v>0</v>
      </c>
      <c r="W42" s="149">
        <v>0</v>
      </c>
      <c r="X42" s="148">
        <v>0</v>
      </c>
      <c r="Y42" s="148">
        <v>0</v>
      </c>
    </row>
    <row r="43" spans="2:25" ht="12.75">
      <c r="B43" s="264"/>
      <c r="C43" s="199"/>
      <c r="D43" s="59" t="s">
        <v>103</v>
      </c>
      <c r="E43" s="148">
        <v>17</v>
      </c>
      <c r="F43" s="148">
        <v>0</v>
      </c>
      <c r="G43" s="148">
        <v>3</v>
      </c>
      <c r="H43" s="148">
        <v>0</v>
      </c>
      <c r="I43" s="148">
        <v>14</v>
      </c>
      <c r="J43" s="177">
        <v>3934.10904</v>
      </c>
      <c r="K43" s="148">
        <v>0</v>
      </c>
      <c r="L43" s="148">
        <v>0</v>
      </c>
      <c r="M43" s="148">
        <v>5</v>
      </c>
      <c r="N43" s="148">
        <v>9</v>
      </c>
      <c r="O43" s="148">
        <v>0</v>
      </c>
      <c r="P43" s="148">
        <v>9</v>
      </c>
      <c r="Q43" s="148">
        <v>0</v>
      </c>
      <c r="R43" s="148">
        <v>9</v>
      </c>
      <c r="S43" s="148">
        <v>0</v>
      </c>
      <c r="T43" s="148">
        <v>0</v>
      </c>
      <c r="U43" s="175">
        <v>1288.17029</v>
      </c>
      <c r="V43" s="175">
        <v>0</v>
      </c>
      <c r="W43" s="149">
        <v>0</v>
      </c>
      <c r="X43" s="148">
        <v>0</v>
      </c>
      <c r="Y43" s="148">
        <v>5</v>
      </c>
    </row>
    <row r="44" spans="2:25" ht="23.25" customHeight="1">
      <c r="B44" s="68" t="s">
        <v>61</v>
      </c>
      <c r="C44" s="273" t="s">
        <v>112</v>
      </c>
      <c r="D44" s="274"/>
      <c r="E44" s="148">
        <v>25</v>
      </c>
      <c r="F44" s="148">
        <v>0</v>
      </c>
      <c r="G44" s="148">
        <v>0</v>
      </c>
      <c r="H44" s="148">
        <v>0</v>
      </c>
      <c r="I44" s="148">
        <v>25</v>
      </c>
      <c r="J44" s="177">
        <v>5053.6025</v>
      </c>
      <c r="K44" s="148">
        <v>1</v>
      </c>
      <c r="L44" s="148">
        <v>8</v>
      </c>
      <c r="M44" s="148">
        <v>0</v>
      </c>
      <c r="N44" s="148">
        <v>17</v>
      </c>
      <c r="O44" s="148">
        <v>1</v>
      </c>
      <c r="P44" s="148">
        <v>8</v>
      </c>
      <c r="Q44" s="148">
        <v>0</v>
      </c>
      <c r="R44" s="148">
        <v>3</v>
      </c>
      <c r="S44" s="148">
        <v>0</v>
      </c>
      <c r="T44" s="148">
        <v>0</v>
      </c>
      <c r="U44" s="175">
        <v>3931.11474</v>
      </c>
      <c r="V44" s="175">
        <v>340</v>
      </c>
      <c r="W44" s="149">
        <v>0</v>
      </c>
      <c r="X44" s="148">
        <v>13</v>
      </c>
      <c r="Y44" s="148">
        <v>9</v>
      </c>
    </row>
    <row r="45" spans="2:25" ht="30">
      <c r="B45" s="197" t="s">
        <v>62</v>
      </c>
      <c r="C45" s="200" t="s">
        <v>3</v>
      </c>
      <c r="D45" s="59" t="s">
        <v>104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77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75">
        <v>0</v>
      </c>
      <c r="V45" s="175">
        <v>0</v>
      </c>
      <c r="W45" s="149">
        <v>0</v>
      </c>
      <c r="X45" s="148">
        <v>0</v>
      </c>
      <c r="Y45" s="148">
        <v>0</v>
      </c>
    </row>
    <row r="46" spans="2:25" ht="12.75">
      <c r="B46" s="263"/>
      <c r="C46" s="199"/>
      <c r="D46" s="59" t="s">
        <v>103</v>
      </c>
      <c r="E46" s="148">
        <v>1</v>
      </c>
      <c r="F46" s="148">
        <v>0</v>
      </c>
      <c r="G46" s="148">
        <v>0</v>
      </c>
      <c r="H46" s="148">
        <v>0</v>
      </c>
      <c r="I46" s="148">
        <v>1</v>
      </c>
      <c r="J46" s="177">
        <v>100</v>
      </c>
      <c r="K46" s="148">
        <v>0</v>
      </c>
      <c r="L46" s="148">
        <v>0</v>
      </c>
      <c r="M46" s="148">
        <v>1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75">
        <v>100</v>
      </c>
      <c r="V46" s="175">
        <v>0</v>
      </c>
      <c r="W46" s="149">
        <v>0</v>
      </c>
      <c r="X46" s="148">
        <v>0</v>
      </c>
      <c r="Y46" s="148">
        <v>1</v>
      </c>
    </row>
    <row r="47" spans="2:25" ht="30">
      <c r="B47" s="263"/>
      <c r="C47" s="200" t="s">
        <v>4</v>
      </c>
      <c r="D47" s="59" t="s">
        <v>104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77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75">
        <v>0</v>
      </c>
      <c r="V47" s="175">
        <v>0</v>
      </c>
      <c r="W47" s="149">
        <v>0</v>
      </c>
      <c r="X47" s="148">
        <v>0</v>
      </c>
      <c r="Y47" s="148">
        <v>0</v>
      </c>
    </row>
    <row r="48" spans="2:25" ht="12.75">
      <c r="B48" s="264"/>
      <c r="C48" s="199"/>
      <c r="D48" s="59" t="s">
        <v>103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77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75">
        <v>0</v>
      </c>
      <c r="V48" s="175">
        <v>0</v>
      </c>
      <c r="W48" s="149">
        <v>0</v>
      </c>
      <c r="X48" s="148">
        <v>0</v>
      </c>
      <c r="Y48" s="148">
        <v>0</v>
      </c>
    </row>
    <row r="49" spans="2:25" ht="30">
      <c r="B49" s="197" t="s">
        <v>63</v>
      </c>
      <c r="C49" s="200" t="s">
        <v>3</v>
      </c>
      <c r="D49" s="59" t="s">
        <v>104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77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75">
        <v>0</v>
      </c>
      <c r="V49" s="175">
        <v>0</v>
      </c>
      <c r="W49" s="149">
        <v>0</v>
      </c>
      <c r="X49" s="148">
        <v>0</v>
      </c>
      <c r="Y49" s="148">
        <v>0</v>
      </c>
    </row>
    <row r="50" spans="2:25" ht="12.75">
      <c r="B50" s="263"/>
      <c r="C50" s="199"/>
      <c r="D50" s="59" t="s">
        <v>103</v>
      </c>
      <c r="E50" s="148">
        <v>13</v>
      </c>
      <c r="F50" s="148">
        <v>9</v>
      </c>
      <c r="G50" s="148">
        <v>5</v>
      </c>
      <c r="H50" s="148">
        <v>0</v>
      </c>
      <c r="I50" s="148">
        <v>8</v>
      </c>
      <c r="J50" s="177">
        <v>160</v>
      </c>
      <c r="K50" s="148">
        <v>1</v>
      </c>
      <c r="L50" s="148">
        <v>3</v>
      </c>
      <c r="M50" s="148">
        <v>5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75">
        <v>160</v>
      </c>
      <c r="V50" s="175">
        <v>90.12856</v>
      </c>
      <c r="W50" s="149">
        <v>0</v>
      </c>
      <c r="X50" s="148">
        <v>8</v>
      </c>
      <c r="Y50" s="148">
        <v>0</v>
      </c>
    </row>
    <row r="51" spans="2:25" ht="30">
      <c r="B51" s="263"/>
      <c r="C51" s="200" t="s">
        <v>4</v>
      </c>
      <c r="D51" s="59" t="s">
        <v>104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77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  <c r="Q51" s="148">
        <v>0</v>
      </c>
      <c r="R51" s="148">
        <v>0</v>
      </c>
      <c r="S51" s="148">
        <v>0</v>
      </c>
      <c r="T51" s="148">
        <v>0</v>
      </c>
      <c r="U51" s="175">
        <v>0</v>
      </c>
      <c r="V51" s="175">
        <v>0</v>
      </c>
      <c r="W51" s="149">
        <v>0</v>
      </c>
      <c r="X51" s="148">
        <v>0</v>
      </c>
      <c r="Y51" s="148">
        <v>0</v>
      </c>
    </row>
    <row r="52" spans="2:25" ht="12.75">
      <c r="B52" s="264"/>
      <c r="C52" s="199"/>
      <c r="D52" s="59" t="s">
        <v>103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77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75">
        <v>0</v>
      </c>
      <c r="V52" s="175">
        <v>0</v>
      </c>
      <c r="W52" s="149">
        <v>0</v>
      </c>
      <c r="X52" s="148">
        <v>0</v>
      </c>
      <c r="Y52" s="148">
        <v>0</v>
      </c>
    </row>
    <row r="53" spans="1:25" ht="27.75" customHeight="1">
      <c r="A53" s="53"/>
      <c r="B53" s="57" t="s">
        <v>64</v>
      </c>
      <c r="C53" s="208" t="s">
        <v>7</v>
      </c>
      <c r="D53" s="209"/>
      <c r="E53" s="146">
        <f>IF((SUM(E54:E56)=G53+I53),(G53+I53),"`ОШ!`")</f>
        <v>15</v>
      </c>
      <c r="F53" s="146">
        <f>SUM(F54:F56)</f>
        <v>0</v>
      </c>
      <c r="G53" s="146">
        <f>SUM(G54:G56)</f>
        <v>3</v>
      </c>
      <c r="H53" s="146">
        <f>SUM(H54:H56)</f>
        <v>2</v>
      </c>
      <c r="I53" s="146">
        <f>IF((SUM(I54:I56)=SUM(L53:N53)),SUM(L53:N53),"`ОШ!`")</f>
        <v>12</v>
      </c>
      <c r="J53" s="178">
        <f aca="true" t="shared" si="8" ref="J53:V53">SUM(J54:J56)</f>
        <v>948</v>
      </c>
      <c r="K53" s="146">
        <f t="shared" si="8"/>
        <v>2</v>
      </c>
      <c r="L53" s="146">
        <f t="shared" si="8"/>
        <v>3</v>
      </c>
      <c r="M53" s="146">
        <f t="shared" si="8"/>
        <v>6</v>
      </c>
      <c r="N53" s="146">
        <f t="shared" si="8"/>
        <v>3</v>
      </c>
      <c r="O53" s="146">
        <f t="shared" si="8"/>
        <v>1</v>
      </c>
      <c r="P53" s="146">
        <f t="shared" si="8"/>
        <v>6</v>
      </c>
      <c r="Q53" s="146">
        <f t="shared" si="8"/>
        <v>0</v>
      </c>
      <c r="R53" s="146">
        <f t="shared" si="8"/>
        <v>0</v>
      </c>
      <c r="S53" s="146">
        <f t="shared" si="8"/>
        <v>0</v>
      </c>
      <c r="T53" s="146">
        <f t="shared" si="8"/>
        <v>0</v>
      </c>
      <c r="U53" s="146">
        <f t="shared" si="8"/>
        <v>898</v>
      </c>
      <c r="V53" s="146">
        <f t="shared" si="8"/>
        <v>324</v>
      </c>
      <c r="W53" s="146" t="s">
        <v>36</v>
      </c>
      <c r="X53" s="146">
        <f>SUM(X54:X56)</f>
        <v>4</v>
      </c>
      <c r="Y53" s="146">
        <f>SUM(Y54:Y56)</f>
        <v>10</v>
      </c>
    </row>
    <row r="54" spans="2:25" ht="30">
      <c r="B54" s="210" t="s">
        <v>64</v>
      </c>
      <c r="C54" s="200" t="s">
        <v>3</v>
      </c>
      <c r="D54" s="59" t="s">
        <v>104</v>
      </c>
      <c r="E54" s="148"/>
      <c r="F54" s="148"/>
      <c r="G54" s="148"/>
      <c r="H54" s="148"/>
      <c r="I54" s="148"/>
      <c r="J54" s="177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50"/>
      <c r="V54" s="150"/>
      <c r="W54" s="149"/>
      <c r="X54" s="148"/>
      <c r="Y54" s="148"/>
    </row>
    <row r="55" spans="2:25" ht="12.75">
      <c r="B55" s="211"/>
      <c r="C55" s="199"/>
      <c r="D55" s="59" t="s">
        <v>103</v>
      </c>
      <c r="E55" s="148">
        <v>13</v>
      </c>
      <c r="F55" s="148"/>
      <c r="G55" s="148">
        <v>3</v>
      </c>
      <c r="H55" s="148">
        <v>2</v>
      </c>
      <c r="I55" s="148">
        <v>10</v>
      </c>
      <c r="J55" s="177">
        <v>836</v>
      </c>
      <c r="K55" s="148">
        <v>2</v>
      </c>
      <c r="L55" s="148">
        <v>3</v>
      </c>
      <c r="M55" s="148">
        <v>4</v>
      </c>
      <c r="N55" s="148">
        <v>3</v>
      </c>
      <c r="O55" s="148">
        <v>1</v>
      </c>
      <c r="P55" s="148">
        <v>6</v>
      </c>
      <c r="Q55" s="148"/>
      <c r="R55" s="148"/>
      <c r="S55" s="148"/>
      <c r="T55" s="148"/>
      <c r="U55" s="150">
        <v>786</v>
      </c>
      <c r="V55" s="150">
        <v>324</v>
      </c>
      <c r="W55" s="149"/>
      <c r="X55" s="148">
        <v>3</v>
      </c>
      <c r="Y55" s="148">
        <v>9</v>
      </c>
    </row>
    <row r="56" spans="2:25" ht="29.25" customHeight="1">
      <c r="B56" s="211"/>
      <c r="C56" s="265" t="s">
        <v>130</v>
      </c>
      <c r="D56" s="266"/>
      <c r="E56" s="148">
        <v>2</v>
      </c>
      <c r="F56" s="148"/>
      <c r="G56" s="148"/>
      <c r="H56" s="148"/>
      <c r="I56" s="148">
        <v>2</v>
      </c>
      <c r="J56" s="177">
        <v>112</v>
      </c>
      <c r="K56" s="148"/>
      <c r="L56" s="148"/>
      <c r="M56" s="148">
        <v>2</v>
      </c>
      <c r="N56" s="148"/>
      <c r="O56" s="148"/>
      <c r="P56" s="148"/>
      <c r="Q56" s="148"/>
      <c r="R56" s="148"/>
      <c r="S56" s="148"/>
      <c r="T56" s="148"/>
      <c r="U56" s="150">
        <v>112</v>
      </c>
      <c r="V56" s="150"/>
      <c r="W56" s="149"/>
      <c r="X56" s="148">
        <v>1</v>
      </c>
      <c r="Y56" s="148">
        <v>1</v>
      </c>
    </row>
    <row r="57" spans="1:25" s="45" customFormat="1" ht="36" customHeight="1">
      <c r="A57" s="53"/>
      <c r="B57" s="57" t="s">
        <v>84</v>
      </c>
      <c r="C57" s="62" t="s">
        <v>67</v>
      </c>
      <c r="D57" s="58"/>
      <c r="E57" s="146">
        <f>G57+I57</f>
        <v>0</v>
      </c>
      <c r="F57" s="146" t="s">
        <v>36</v>
      </c>
      <c r="G57" s="146"/>
      <c r="H57" s="146"/>
      <c r="I57" s="146">
        <f>L57+M57+N57</f>
        <v>0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>
        <v>0</v>
      </c>
      <c r="V57" s="146">
        <v>0</v>
      </c>
      <c r="W57" s="146"/>
      <c r="X57" s="146"/>
      <c r="Y57" s="146"/>
    </row>
    <row r="58" spans="1:25" s="45" customFormat="1" ht="48" customHeight="1">
      <c r="A58" s="53"/>
      <c r="B58" s="57" t="s">
        <v>41</v>
      </c>
      <c r="C58" s="62" t="s">
        <v>42</v>
      </c>
      <c r="D58" s="58"/>
      <c r="E58" s="146">
        <v>2</v>
      </c>
      <c r="F58" s="146"/>
      <c r="G58" s="146"/>
      <c r="H58" s="146"/>
      <c r="I58" s="146">
        <v>2</v>
      </c>
      <c r="J58" s="146">
        <v>50</v>
      </c>
      <c r="K58" s="146"/>
      <c r="L58" s="146">
        <v>2</v>
      </c>
      <c r="M58" s="146"/>
      <c r="N58" s="146"/>
      <c r="O58" s="146"/>
      <c r="P58" s="146"/>
      <c r="Q58" s="146"/>
      <c r="R58" s="146"/>
      <c r="S58" s="146"/>
      <c r="T58" s="146"/>
      <c r="U58" s="146">
        <v>50</v>
      </c>
      <c r="V58" s="146">
        <v>50</v>
      </c>
      <c r="W58" s="146"/>
      <c r="X58" s="146">
        <v>2</v>
      </c>
      <c r="Y58" s="146"/>
    </row>
    <row r="59" spans="1:25" s="45" customFormat="1" ht="48.75" customHeight="1">
      <c r="A59" s="53"/>
      <c r="B59" s="57" t="s">
        <v>43</v>
      </c>
      <c r="C59" s="62" t="s">
        <v>42</v>
      </c>
      <c r="D59" s="58"/>
      <c r="E59" s="146">
        <f>G59+I59</f>
        <v>0</v>
      </c>
      <c r="F59" s="146"/>
      <c r="G59" s="146"/>
      <c r="H59" s="146"/>
      <c r="I59" s="146">
        <f>L59+M59+N59</f>
        <v>0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>
        <v>0</v>
      </c>
      <c r="V59" s="146">
        <v>0</v>
      </c>
      <c r="W59" s="146"/>
      <c r="X59" s="146"/>
      <c r="Y59" s="146"/>
    </row>
    <row r="60" spans="1:25" s="45" customFormat="1" ht="39" customHeight="1">
      <c r="A60" s="53"/>
      <c r="B60" s="57" t="s">
        <v>44</v>
      </c>
      <c r="C60" s="62" t="s">
        <v>42</v>
      </c>
      <c r="D60" s="58"/>
      <c r="E60" s="146">
        <f>G60+I60</f>
        <v>0</v>
      </c>
      <c r="F60" s="146"/>
      <c r="G60" s="146"/>
      <c r="H60" s="146"/>
      <c r="I60" s="146">
        <f>L60+M60+N60</f>
        <v>0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>
        <v>0</v>
      </c>
      <c r="V60" s="146">
        <v>0</v>
      </c>
      <c r="W60" s="146"/>
      <c r="X60" s="146"/>
      <c r="Y60" s="146"/>
    </row>
    <row r="61" spans="1:25" ht="57" customHeight="1">
      <c r="A61" s="53"/>
      <c r="B61" s="57" t="s">
        <v>65</v>
      </c>
      <c r="C61" s="208" t="s">
        <v>7</v>
      </c>
      <c r="D61" s="209"/>
      <c r="E61" s="146">
        <f>IF((SUM(E62:E67)=G61+I61),(G61+I61),"`ОШ!`")</f>
        <v>0</v>
      </c>
      <c r="F61" s="146">
        <f>SUM(F62:F67)</f>
        <v>0</v>
      </c>
      <c r="G61" s="146">
        <f>SUM(G62:G67)</f>
        <v>0</v>
      </c>
      <c r="H61" s="146">
        <f>SUM(H62:H67)</f>
        <v>0</v>
      </c>
      <c r="I61" s="146">
        <f>IF((SUM(I62:I67)=SUM(L61:N61)),SUM(L61:N61),"`ОШ!`")</f>
        <v>0</v>
      </c>
      <c r="J61" s="146">
        <f aca="true" t="shared" si="9" ref="J61:X61">SUM(J62:J67)</f>
        <v>0</v>
      </c>
      <c r="K61" s="146">
        <f t="shared" si="9"/>
        <v>0</v>
      </c>
      <c r="L61" s="146">
        <f t="shared" si="9"/>
        <v>0</v>
      </c>
      <c r="M61" s="146">
        <f t="shared" si="9"/>
        <v>0</v>
      </c>
      <c r="N61" s="146">
        <f t="shared" si="9"/>
        <v>0</v>
      </c>
      <c r="O61" s="146">
        <f t="shared" si="9"/>
        <v>0</v>
      </c>
      <c r="P61" s="146">
        <f t="shared" si="9"/>
        <v>0</v>
      </c>
      <c r="Q61" s="146">
        <f t="shared" si="9"/>
        <v>0</v>
      </c>
      <c r="R61" s="146">
        <f t="shared" si="9"/>
        <v>0</v>
      </c>
      <c r="S61" s="146">
        <f t="shared" si="9"/>
        <v>0</v>
      </c>
      <c r="T61" s="146">
        <f t="shared" si="9"/>
        <v>0</v>
      </c>
      <c r="U61" s="146">
        <f t="shared" si="9"/>
        <v>0</v>
      </c>
      <c r="V61" s="146">
        <f t="shared" si="9"/>
        <v>0</v>
      </c>
      <c r="W61" s="146">
        <f t="shared" si="9"/>
        <v>0</v>
      </c>
      <c r="X61" s="146">
        <f t="shared" si="9"/>
        <v>0</v>
      </c>
      <c r="Y61" s="146" t="s">
        <v>36</v>
      </c>
    </row>
    <row r="62" spans="2:25" ht="40.5" customHeight="1">
      <c r="B62" s="210" t="s">
        <v>65</v>
      </c>
      <c r="C62" s="200" t="s">
        <v>3</v>
      </c>
      <c r="D62" s="59" t="s">
        <v>104</v>
      </c>
      <c r="E62" s="148"/>
      <c r="F62" s="148"/>
      <c r="G62" s="148"/>
      <c r="H62" s="148"/>
      <c r="I62" s="148"/>
      <c r="J62" s="150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50"/>
      <c r="V62" s="150"/>
      <c r="W62" s="148"/>
      <c r="X62" s="148"/>
      <c r="Y62" s="149"/>
    </row>
    <row r="63" spans="2:25" ht="12.75">
      <c r="B63" s="211"/>
      <c r="C63" s="199"/>
      <c r="D63" s="59" t="s">
        <v>103</v>
      </c>
      <c r="E63" s="148"/>
      <c r="F63" s="148"/>
      <c r="G63" s="148"/>
      <c r="H63" s="148"/>
      <c r="I63" s="148"/>
      <c r="J63" s="150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50"/>
      <c r="V63" s="150"/>
      <c r="W63" s="148"/>
      <c r="X63" s="148"/>
      <c r="Y63" s="149"/>
    </row>
    <row r="64" spans="2:25" ht="30">
      <c r="B64" s="211"/>
      <c r="C64" s="200" t="s">
        <v>4</v>
      </c>
      <c r="D64" s="59" t="s">
        <v>104</v>
      </c>
      <c r="E64" s="148"/>
      <c r="F64" s="148"/>
      <c r="G64" s="148"/>
      <c r="H64" s="148"/>
      <c r="I64" s="148"/>
      <c r="J64" s="150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50"/>
      <c r="V64" s="150"/>
      <c r="W64" s="148"/>
      <c r="X64" s="148"/>
      <c r="Y64" s="149"/>
    </row>
    <row r="65" spans="2:25" ht="12.75">
      <c r="B65" s="211"/>
      <c r="C65" s="199"/>
      <c r="D65" s="59" t="s">
        <v>103</v>
      </c>
      <c r="E65" s="148"/>
      <c r="F65" s="148"/>
      <c r="G65" s="148"/>
      <c r="H65" s="148"/>
      <c r="I65" s="148"/>
      <c r="J65" s="150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50"/>
      <c r="V65" s="150"/>
      <c r="W65" s="148"/>
      <c r="X65" s="148"/>
      <c r="Y65" s="149"/>
    </row>
    <row r="66" spans="2:25" s="45" customFormat="1" ht="12.75">
      <c r="B66" s="211"/>
      <c r="C66" s="63" t="s">
        <v>67</v>
      </c>
      <c r="D66" s="64"/>
      <c r="E66" s="148"/>
      <c r="F66" s="148"/>
      <c r="G66" s="148"/>
      <c r="H66" s="148"/>
      <c r="I66" s="148"/>
      <c r="J66" s="150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50"/>
      <c r="V66" s="150"/>
      <c r="W66" s="148"/>
      <c r="X66" s="148"/>
      <c r="Y66" s="149"/>
    </row>
    <row r="67" spans="2:25" s="45" customFormat="1" ht="12.75">
      <c r="B67" s="212"/>
      <c r="C67" s="63" t="s">
        <v>66</v>
      </c>
      <c r="D67" s="64"/>
      <c r="E67" s="148"/>
      <c r="F67" s="148"/>
      <c r="G67" s="148"/>
      <c r="H67" s="148"/>
      <c r="I67" s="148"/>
      <c r="J67" s="150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50"/>
      <c r="V67" s="150"/>
      <c r="W67" s="148"/>
      <c r="X67" s="148"/>
      <c r="Y67" s="149"/>
    </row>
    <row r="68" spans="1:25" ht="60.75" customHeight="1">
      <c r="A68" s="53"/>
      <c r="B68" s="57" t="s">
        <v>68</v>
      </c>
      <c r="C68" s="208" t="s">
        <v>7</v>
      </c>
      <c r="D68" s="209"/>
      <c r="E68" s="146">
        <f>IF((SUM(E69:E91)=G68+I68),(G68+I68),"`ОШ!`")</f>
        <v>10</v>
      </c>
      <c r="F68" s="146">
        <f>SUM(F69:F91)</f>
        <v>0</v>
      </c>
      <c r="G68" s="146">
        <f>SUM(G69:G91)</f>
        <v>5</v>
      </c>
      <c r="H68" s="146">
        <f>SUM(H69:H91)</f>
        <v>3</v>
      </c>
      <c r="I68" s="146">
        <f>IF((SUM(I69:I91)=SUM(L68:N68)),SUM(L68:N68),"`ОШ!`")</f>
        <v>5</v>
      </c>
      <c r="J68" s="146">
        <f aca="true" t="shared" si="10" ref="J68:V68">SUM(J69:J91)</f>
        <v>612</v>
      </c>
      <c r="K68" s="146">
        <f t="shared" si="10"/>
        <v>0</v>
      </c>
      <c r="L68" s="146">
        <f t="shared" si="10"/>
        <v>0</v>
      </c>
      <c r="M68" s="146">
        <f t="shared" si="10"/>
        <v>5</v>
      </c>
      <c r="N68" s="146">
        <f t="shared" si="10"/>
        <v>0</v>
      </c>
      <c r="O68" s="146">
        <f t="shared" si="10"/>
        <v>1</v>
      </c>
      <c r="P68" s="146">
        <f t="shared" si="10"/>
        <v>0</v>
      </c>
      <c r="Q68" s="146">
        <f t="shared" si="10"/>
        <v>1</v>
      </c>
      <c r="R68" s="146">
        <f t="shared" si="10"/>
        <v>0</v>
      </c>
      <c r="S68" s="146">
        <f t="shared" si="10"/>
        <v>0</v>
      </c>
      <c r="T68" s="146">
        <f t="shared" si="10"/>
        <v>0</v>
      </c>
      <c r="U68" s="146">
        <f t="shared" si="10"/>
        <v>612</v>
      </c>
      <c r="V68" s="146">
        <f t="shared" si="10"/>
        <v>0</v>
      </c>
      <c r="W68" s="146" t="s">
        <v>36</v>
      </c>
      <c r="X68" s="146">
        <f>SUM(X69:X91)</f>
        <v>4</v>
      </c>
      <c r="Y68" s="146">
        <f>SUM(Y69:Y91)</f>
        <v>4</v>
      </c>
    </row>
    <row r="69" spans="2:25" s="45" customFormat="1" ht="30">
      <c r="B69" s="197" t="s">
        <v>69</v>
      </c>
      <c r="C69" s="200" t="s">
        <v>3</v>
      </c>
      <c r="D69" s="59" t="s">
        <v>104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50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50">
        <v>0</v>
      </c>
      <c r="V69" s="150">
        <v>0</v>
      </c>
      <c r="W69" s="149">
        <v>0</v>
      </c>
      <c r="X69" s="148">
        <v>0</v>
      </c>
      <c r="Y69" s="148">
        <v>0</v>
      </c>
    </row>
    <row r="70" spans="2:25" s="45" customFormat="1" ht="12.75">
      <c r="B70" s="263"/>
      <c r="C70" s="199"/>
      <c r="D70" s="59" t="s">
        <v>103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50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50">
        <v>0</v>
      </c>
      <c r="V70" s="150">
        <v>0</v>
      </c>
      <c r="W70" s="149">
        <v>0</v>
      </c>
      <c r="X70" s="148">
        <v>0</v>
      </c>
      <c r="Y70" s="148">
        <v>0</v>
      </c>
    </row>
    <row r="71" spans="2:25" s="45" customFormat="1" ht="30">
      <c r="B71" s="263"/>
      <c r="C71" s="200" t="s">
        <v>4</v>
      </c>
      <c r="D71" s="59" t="s">
        <v>104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50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50">
        <v>0</v>
      </c>
      <c r="V71" s="150">
        <v>0</v>
      </c>
      <c r="W71" s="149">
        <v>0</v>
      </c>
      <c r="X71" s="148">
        <v>0</v>
      </c>
      <c r="Y71" s="148">
        <v>0</v>
      </c>
    </row>
    <row r="72" spans="2:25" s="45" customFormat="1" ht="12.75">
      <c r="B72" s="264"/>
      <c r="C72" s="199"/>
      <c r="D72" s="59" t="s">
        <v>103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50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50">
        <v>0</v>
      </c>
      <c r="V72" s="150">
        <v>0</v>
      </c>
      <c r="W72" s="149">
        <v>0</v>
      </c>
      <c r="X72" s="148">
        <v>0</v>
      </c>
      <c r="Y72" s="148">
        <v>0</v>
      </c>
    </row>
    <row r="73" spans="2:25" s="45" customFormat="1" ht="30">
      <c r="B73" s="197" t="s">
        <v>70</v>
      </c>
      <c r="C73" s="200" t="s">
        <v>3</v>
      </c>
      <c r="D73" s="59" t="s">
        <v>104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50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T73" s="148">
        <v>0</v>
      </c>
      <c r="U73" s="150">
        <v>0</v>
      </c>
      <c r="V73" s="150">
        <v>0</v>
      </c>
      <c r="W73" s="149">
        <v>0</v>
      </c>
      <c r="X73" s="148">
        <v>0</v>
      </c>
      <c r="Y73" s="148">
        <v>0</v>
      </c>
    </row>
    <row r="74" spans="2:25" s="45" customFormat="1" ht="12.75">
      <c r="B74" s="263"/>
      <c r="C74" s="199"/>
      <c r="D74" s="59" t="s">
        <v>103</v>
      </c>
      <c r="E74" s="148">
        <v>1</v>
      </c>
      <c r="F74" s="148">
        <v>0</v>
      </c>
      <c r="G74" s="148">
        <v>0</v>
      </c>
      <c r="H74" s="148">
        <v>0</v>
      </c>
      <c r="I74" s="148">
        <v>1</v>
      </c>
      <c r="J74" s="150">
        <v>300</v>
      </c>
      <c r="K74" s="148">
        <v>0</v>
      </c>
      <c r="L74" s="148">
        <v>0</v>
      </c>
      <c r="M74" s="148">
        <v>1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T74" s="148">
        <v>0</v>
      </c>
      <c r="U74" s="150">
        <v>300</v>
      </c>
      <c r="V74" s="150">
        <v>0</v>
      </c>
      <c r="W74" s="149">
        <v>0</v>
      </c>
      <c r="X74" s="148">
        <v>0</v>
      </c>
      <c r="Y74" s="148">
        <v>1</v>
      </c>
    </row>
    <row r="75" spans="2:25" s="45" customFormat="1" ht="30">
      <c r="B75" s="263"/>
      <c r="C75" s="200" t="s">
        <v>4</v>
      </c>
      <c r="D75" s="59" t="s">
        <v>104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50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50">
        <v>0</v>
      </c>
      <c r="V75" s="150">
        <v>0</v>
      </c>
      <c r="W75" s="149">
        <v>0</v>
      </c>
      <c r="X75" s="148">
        <v>0</v>
      </c>
      <c r="Y75" s="148">
        <v>0</v>
      </c>
    </row>
    <row r="76" spans="2:25" s="45" customFormat="1" ht="12.75">
      <c r="B76" s="264"/>
      <c r="C76" s="199"/>
      <c r="D76" s="59" t="s">
        <v>103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50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50">
        <v>0</v>
      </c>
      <c r="V76" s="150">
        <v>0</v>
      </c>
      <c r="W76" s="149">
        <v>0</v>
      </c>
      <c r="X76" s="148">
        <v>0</v>
      </c>
      <c r="Y76" s="148">
        <v>0</v>
      </c>
    </row>
    <row r="77" spans="2:25" s="45" customFormat="1" ht="30">
      <c r="B77" s="210" t="s">
        <v>71</v>
      </c>
      <c r="C77" s="200" t="s">
        <v>3</v>
      </c>
      <c r="D77" s="59" t="s">
        <v>104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50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50">
        <v>0</v>
      </c>
      <c r="V77" s="150">
        <v>0</v>
      </c>
      <c r="W77" s="149">
        <v>0</v>
      </c>
      <c r="X77" s="148">
        <v>0</v>
      </c>
      <c r="Y77" s="148">
        <v>0</v>
      </c>
    </row>
    <row r="78" spans="2:25" s="45" customFormat="1" ht="12.75">
      <c r="B78" s="211"/>
      <c r="C78" s="199"/>
      <c r="D78" s="59" t="s">
        <v>103</v>
      </c>
      <c r="E78" s="148">
        <v>0</v>
      </c>
      <c r="F78" s="148">
        <v>0</v>
      </c>
      <c r="G78" s="148">
        <v>0</v>
      </c>
      <c r="H78" s="148">
        <v>0</v>
      </c>
      <c r="I78" s="148">
        <v>0</v>
      </c>
      <c r="J78" s="150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T78" s="148">
        <v>0</v>
      </c>
      <c r="U78" s="150">
        <v>0</v>
      </c>
      <c r="V78" s="150">
        <v>0</v>
      </c>
      <c r="W78" s="149">
        <v>0</v>
      </c>
      <c r="X78" s="148">
        <v>0</v>
      </c>
      <c r="Y78" s="148">
        <v>0</v>
      </c>
    </row>
    <row r="79" spans="2:25" s="45" customFormat="1" ht="30">
      <c r="B79" s="211"/>
      <c r="C79" s="200" t="s">
        <v>4</v>
      </c>
      <c r="D79" s="59" t="s">
        <v>104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50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T79" s="148">
        <v>0</v>
      </c>
      <c r="U79" s="150">
        <v>0</v>
      </c>
      <c r="V79" s="150">
        <v>0</v>
      </c>
      <c r="W79" s="149">
        <v>0</v>
      </c>
      <c r="X79" s="148">
        <v>0</v>
      </c>
      <c r="Y79" s="148">
        <v>0</v>
      </c>
    </row>
    <row r="80" spans="2:25" s="45" customFormat="1" ht="12.75">
      <c r="B80" s="212"/>
      <c r="C80" s="199"/>
      <c r="D80" s="59" t="s">
        <v>103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50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T80" s="148">
        <v>0</v>
      </c>
      <c r="U80" s="150">
        <v>0</v>
      </c>
      <c r="V80" s="150">
        <v>0</v>
      </c>
      <c r="W80" s="149">
        <v>0</v>
      </c>
      <c r="X80" s="148">
        <v>0</v>
      </c>
      <c r="Y80" s="148">
        <v>0</v>
      </c>
    </row>
    <row r="81" spans="2:25" s="45" customFormat="1" ht="16.5" customHeight="1">
      <c r="B81" s="69" t="s">
        <v>72</v>
      </c>
      <c r="C81" s="63" t="s">
        <v>67</v>
      </c>
      <c r="D81" s="64"/>
      <c r="E81" s="148">
        <v>1</v>
      </c>
      <c r="F81" s="149"/>
      <c r="G81" s="148"/>
      <c r="H81" s="148"/>
      <c r="I81" s="148">
        <v>1</v>
      </c>
      <c r="J81" s="150">
        <v>12</v>
      </c>
      <c r="K81" s="148"/>
      <c r="L81" s="148">
        <v>0</v>
      </c>
      <c r="M81" s="148">
        <v>1</v>
      </c>
      <c r="N81" s="148">
        <v>0</v>
      </c>
      <c r="O81" s="148"/>
      <c r="P81" s="148"/>
      <c r="Q81" s="148"/>
      <c r="R81" s="148"/>
      <c r="S81" s="148"/>
      <c r="T81" s="148"/>
      <c r="U81" s="150">
        <v>12</v>
      </c>
      <c r="V81" s="150"/>
      <c r="W81" s="149"/>
      <c r="X81" s="148">
        <v>1</v>
      </c>
      <c r="Y81" s="148"/>
    </row>
    <row r="82" spans="2:25" s="45" customFormat="1" ht="30">
      <c r="B82" s="210" t="s">
        <v>73</v>
      </c>
      <c r="C82" s="200" t="s">
        <v>3</v>
      </c>
      <c r="D82" s="59" t="s">
        <v>104</v>
      </c>
      <c r="E82" s="148">
        <v>0</v>
      </c>
      <c r="F82" s="149">
        <v>0</v>
      </c>
      <c r="G82" s="148">
        <v>0</v>
      </c>
      <c r="H82" s="148">
        <v>0</v>
      </c>
      <c r="I82" s="148">
        <v>0</v>
      </c>
      <c r="J82" s="150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0</v>
      </c>
      <c r="R82" s="148">
        <v>0</v>
      </c>
      <c r="S82" s="148">
        <v>0</v>
      </c>
      <c r="T82" s="148">
        <v>0</v>
      </c>
      <c r="U82" s="150">
        <v>0</v>
      </c>
      <c r="V82" s="150">
        <v>0</v>
      </c>
      <c r="W82" s="149">
        <v>0</v>
      </c>
      <c r="X82" s="148">
        <v>0</v>
      </c>
      <c r="Y82" s="148">
        <v>0</v>
      </c>
    </row>
    <row r="83" spans="2:25" s="45" customFormat="1" ht="12.75">
      <c r="B83" s="211"/>
      <c r="C83" s="199"/>
      <c r="D83" s="59" t="s">
        <v>103</v>
      </c>
      <c r="E83" s="148">
        <v>1</v>
      </c>
      <c r="F83" s="149"/>
      <c r="G83" s="148">
        <v>1</v>
      </c>
      <c r="H83" s="148">
        <v>0</v>
      </c>
      <c r="I83" s="148">
        <v>0</v>
      </c>
      <c r="J83" s="154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50">
        <v>0</v>
      </c>
      <c r="V83" s="150">
        <v>0</v>
      </c>
      <c r="W83" s="149">
        <v>0</v>
      </c>
      <c r="X83" s="148">
        <v>0</v>
      </c>
      <c r="Y83" s="148">
        <v>0</v>
      </c>
    </row>
    <row r="84" spans="2:25" s="45" customFormat="1" ht="30">
      <c r="B84" s="211"/>
      <c r="C84" s="200" t="s">
        <v>4</v>
      </c>
      <c r="D84" s="59" t="s">
        <v>104</v>
      </c>
      <c r="E84" s="148">
        <v>0</v>
      </c>
      <c r="F84" s="149">
        <v>0</v>
      </c>
      <c r="G84" s="148">
        <v>0</v>
      </c>
      <c r="H84" s="148">
        <v>0</v>
      </c>
      <c r="I84" s="148">
        <v>0</v>
      </c>
      <c r="J84" s="150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</v>
      </c>
      <c r="U84" s="150">
        <v>0</v>
      </c>
      <c r="V84" s="150">
        <v>0</v>
      </c>
      <c r="W84" s="149">
        <v>0</v>
      </c>
      <c r="X84" s="148">
        <v>0</v>
      </c>
      <c r="Y84" s="148">
        <v>0</v>
      </c>
    </row>
    <row r="85" spans="2:25" s="45" customFormat="1" ht="12.75">
      <c r="B85" s="212"/>
      <c r="C85" s="199"/>
      <c r="D85" s="59" t="s">
        <v>103</v>
      </c>
      <c r="E85" s="148">
        <v>0</v>
      </c>
      <c r="F85" s="149">
        <v>0</v>
      </c>
      <c r="G85" s="148">
        <v>0</v>
      </c>
      <c r="H85" s="148">
        <v>0</v>
      </c>
      <c r="I85" s="148">
        <v>0</v>
      </c>
      <c r="J85" s="150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50">
        <v>0</v>
      </c>
      <c r="V85" s="150">
        <v>0</v>
      </c>
      <c r="W85" s="149">
        <v>0</v>
      </c>
      <c r="X85" s="148">
        <v>0</v>
      </c>
      <c r="Y85" s="148">
        <v>0</v>
      </c>
    </row>
    <row r="86" spans="2:25" s="45" customFormat="1" ht="30">
      <c r="B86" s="210" t="s">
        <v>74</v>
      </c>
      <c r="C86" s="200" t="s">
        <v>3</v>
      </c>
      <c r="D86" s="59" t="s">
        <v>104</v>
      </c>
      <c r="E86" s="148">
        <v>1</v>
      </c>
      <c r="F86" s="148">
        <v>0</v>
      </c>
      <c r="G86" s="148">
        <v>1</v>
      </c>
      <c r="H86" s="148">
        <v>0</v>
      </c>
      <c r="I86" s="148">
        <v>0</v>
      </c>
      <c r="J86" s="150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T86" s="148">
        <v>0</v>
      </c>
      <c r="U86" s="150">
        <v>0</v>
      </c>
      <c r="V86" s="150">
        <v>0</v>
      </c>
      <c r="W86" s="149">
        <v>0</v>
      </c>
      <c r="X86" s="148">
        <v>0</v>
      </c>
      <c r="Y86" s="148">
        <v>0</v>
      </c>
    </row>
    <row r="87" spans="2:25" s="45" customFormat="1" ht="12.75">
      <c r="B87" s="211"/>
      <c r="C87" s="199"/>
      <c r="D87" s="59" t="s">
        <v>103</v>
      </c>
      <c r="E87" s="148">
        <v>3</v>
      </c>
      <c r="F87" s="148">
        <v>0</v>
      </c>
      <c r="G87" s="148">
        <v>0</v>
      </c>
      <c r="H87" s="148">
        <v>0</v>
      </c>
      <c r="I87" s="148">
        <v>3</v>
      </c>
      <c r="J87" s="150">
        <v>300</v>
      </c>
      <c r="K87" s="148">
        <v>0</v>
      </c>
      <c r="L87" s="148">
        <v>0</v>
      </c>
      <c r="M87" s="148">
        <v>3</v>
      </c>
      <c r="N87" s="148">
        <v>0</v>
      </c>
      <c r="O87" s="148">
        <v>1</v>
      </c>
      <c r="P87" s="148">
        <v>0</v>
      </c>
      <c r="Q87" s="148">
        <v>1</v>
      </c>
      <c r="R87" s="148">
        <v>0</v>
      </c>
      <c r="S87" s="148">
        <v>0</v>
      </c>
      <c r="T87" s="148">
        <v>0</v>
      </c>
      <c r="U87" s="150">
        <v>300</v>
      </c>
      <c r="V87" s="150">
        <v>0</v>
      </c>
      <c r="W87" s="149">
        <v>0</v>
      </c>
      <c r="X87" s="148">
        <v>0</v>
      </c>
      <c r="Y87" s="148">
        <v>3</v>
      </c>
    </row>
    <row r="88" spans="2:25" s="45" customFormat="1" ht="30">
      <c r="B88" s="211"/>
      <c r="C88" s="200" t="s">
        <v>4</v>
      </c>
      <c r="D88" s="59" t="s">
        <v>104</v>
      </c>
      <c r="E88" s="148">
        <v>0</v>
      </c>
      <c r="F88" s="148">
        <v>0</v>
      </c>
      <c r="G88" s="148">
        <v>0</v>
      </c>
      <c r="H88" s="148">
        <v>0</v>
      </c>
      <c r="I88" s="148">
        <v>0</v>
      </c>
      <c r="J88" s="150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T88" s="148">
        <v>0</v>
      </c>
      <c r="U88" s="150">
        <v>0</v>
      </c>
      <c r="V88" s="150">
        <v>0</v>
      </c>
      <c r="W88" s="149">
        <v>0</v>
      </c>
      <c r="X88" s="148">
        <v>0</v>
      </c>
      <c r="Y88" s="148">
        <v>0</v>
      </c>
    </row>
    <row r="89" spans="2:25" s="45" customFormat="1" ht="12.75">
      <c r="B89" s="212"/>
      <c r="C89" s="199"/>
      <c r="D89" s="59" t="s">
        <v>103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50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50">
        <v>0</v>
      </c>
      <c r="V89" s="150">
        <v>0</v>
      </c>
      <c r="W89" s="149">
        <v>0</v>
      </c>
      <c r="X89" s="148">
        <v>0</v>
      </c>
      <c r="Y89" s="148">
        <v>0</v>
      </c>
    </row>
    <row r="90" spans="2:28" s="45" customFormat="1" ht="12.75" customHeight="1">
      <c r="B90" s="102" t="s">
        <v>143</v>
      </c>
      <c r="C90" s="201" t="s">
        <v>42</v>
      </c>
      <c r="D90" s="202"/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50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T90" s="148">
        <v>0</v>
      </c>
      <c r="U90" s="150">
        <v>0</v>
      </c>
      <c r="V90" s="150">
        <v>0</v>
      </c>
      <c r="W90" s="149">
        <v>0</v>
      </c>
      <c r="X90" s="148">
        <v>0</v>
      </c>
      <c r="Y90" s="155">
        <v>0</v>
      </c>
      <c r="Z90" s="103"/>
      <c r="AA90" s="104"/>
      <c r="AB90" s="104"/>
    </row>
    <row r="91" spans="2:25" s="45" customFormat="1" ht="12.75">
      <c r="B91" s="69" t="s">
        <v>75</v>
      </c>
      <c r="C91" s="63" t="s">
        <v>66</v>
      </c>
      <c r="D91" s="64"/>
      <c r="E91" s="148">
        <v>3</v>
      </c>
      <c r="F91" s="149"/>
      <c r="G91" s="148">
        <v>3</v>
      </c>
      <c r="H91" s="148">
        <v>3</v>
      </c>
      <c r="I91" s="148"/>
      <c r="J91" s="150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50"/>
      <c r="V91" s="150"/>
      <c r="W91" s="149"/>
      <c r="X91" s="148">
        <v>3</v>
      </c>
      <c r="Y91" s="148"/>
    </row>
    <row r="92" spans="1:25" ht="24" customHeight="1">
      <c r="A92" s="53"/>
      <c r="B92" s="57" t="s">
        <v>76</v>
      </c>
      <c r="C92" s="208" t="s">
        <v>7</v>
      </c>
      <c r="D92" s="209"/>
      <c r="E92" s="146">
        <f>IF((SUM(E93:E97)=G92+I92),(G92+I92),"`ОШ!`")</f>
        <v>0</v>
      </c>
      <c r="F92" s="146">
        <f>SUM(F93:F97)</f>
        <v>0</v>
      </c>
      <c r="G92" s="146">
        <f>SUM(G93:G97)</f>
        <v>0</v>
      </c>
      <c r="H92" s="146">
        <f>SUM(H93:H97)</f>
        <v>0</v>
      </c>
      <c r="I92" s="146">
        <f>IF((SUM(I93:I97)=SUM(L92:N92)),SUM(L92:N92),"`ОШ!`")</f>
        <v>0</v>
      </c>
      <c r="J92" s="146">
        <f aca="true" t="shared" si="11" ref="J92:V92">SUM(J93:J97)</f>
        <v>0</v>
      </c>
      <c r="K92" s="146">
        <f t="shared" si="11"/>
        <v>0</v>
      </c>
      <c r="L92" s="146">
        <f t="shared" si="11"/>
        <v>0</v>
      </c>
      <c r="M92" s="146">
        <f t="shared" si="11"/>
        <v>0</v>
      </c>
      <c r="N92" s="146">
        <f t="shared" si="11"/>
        <v>0</v>
      </c>
      <c r="O92" s="146">
        <f t="shared" si="11"/>
        <v>0</v>
      </c>
      <c r="P92" s="146">
        <f t="shared" si="11"/>
        <v>0</v>
      </c>
      <c r="Q92" s="146">
        <f t="shared" si="11"/>
        <v>0</v>
      </c>
      <c r="R92" s="146">
        <f t="shared" si="11"/>
        <v>0</v>
      </c>
      <c r="S92" s="146">
        <f t="shared" si="11"/>
        <v>0</v>
      </c>
      <c r="T92" s="146">
        <f t="shared" si="11"/>
        <v>0</v>
      </c>
      <c r="U92" s="146">
        <f t="shared" si="11"/>
        <v>0</v>
      </c>
      <c r="V92" s="146">
        <f t="shared" si="11"/>
        <v>0</v>
      </c>
      <c r="W92" s="146">
        <f>W94+W96+W97</f>
        <v>0</v>
      </c>
      <c r="X92" s="146">
        <f>SUM(X93:X97)</f>
        <v>0</v>
      </c>
      <c r="Y92" s="146">
        <f>SUM(Y93:Y97)</f>
        <v>0</v>
      </c>
    </row>
    <row r="93" spans="2:25" s="45" customFormat="1" ht="30">
      <c r="B93" s="210" t="s">
        <v>76</v>
      </c>
      <c r="C93" s="200" t="s">
        <v>3</v>
      </c>
      <c r="D93" s="59" t="s">
        <v>104</v>
      </c>
      <c r="E93" s="148"/>
      <c r="F93" s="148"/>
      <c r="G93" s="148"/>
      <c r="H93" s="148"/>
      <c r="I93" s="148"/>
      <c r="J93" s="150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50"/>
      <c r="V93" s="150"/>
      <c r="W93" s="149"/>
      <c r="X93" s="148"/>
      <c r="Y93" s="148"/>
    </row>
    <row r="94" spans="2:25" s="45" customFormat="1" ht="12.75">
      <c r="B94" s="211"/>
      <c r="C94" s="199"/>
      <c r="D94" s="59" t="s">
        <v>103</v>
      </c>
      <c r="E94" s="148"/>
      <c r="F94" s="148"/>
      <c r="G94" s="148"/>
      <c r="H94" s="148"/>
      <c r="I94" s="148"/>
      <c r="J94" s="150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50"/>
      <c r="V94" s="150"/>
      <c r="W94" s="148"/>
      <c r="X94" s="148"/>
      <c r="Y94" s="148"/>
    </row>
    <row r="95" spans="2:25" s="45" customFormat="1" ht="30">
      <c r="B95" s="211"/>
      <c r="C95" s="200" t="s">
        <v>4</v>
      </c>
      <c r="D95" s="59" t="s">
        <v>104</v>
      </c>
      <c r="E95" s="148"/>
      <c r="F95" s="148"/>
      <c r="G95" s="148"/>
      <c r="H95" s="148"/>
      <c r="I95" s="148"/>
      <c r="J95" s="150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50"/>
      <c r="V95" s="150"/>
      <c r="W95" s="149"/>
      <c r="X95" s="148"/>
      <c r="Y95" s="148"/>
    </row>
    <row r="96" spans="2:25" s="45" customFormat="1" ht="12.75">
      <c r="B96" s="211"/>
      <c r="C96" s="199"/>
      <c r="D96" s="59" t="s">
        <v>103</v>
      </c>
      <c r="E96" s="148"/>
      <c r="F96" s="148"/>
      <c r="G96" s="148"/>
      <c r="H96" s="148"/>
      <c r="I96" s="148"/>
      <c r="J96" s="150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50"/>
      <c r="V96" s="150"/>
      <c r="W96" s="148"/>
      <c r="X96" s="148"/>
      <c r="Y96" s="148"/>
    </row>
    <row r="97" spans="2:25" s="45" customFormat="1" ht="12.75">
      <c r="B97" s="212"/>
      <c r="C97" s="63" t="s">
        <v>67</v>
      </c>
      <c r="D97" s="64"/>
      <c r="E97" s="148"/>
      <c r="F97" s="148"/>
      <c r="G97" s="148"/>
      <c r="H97" s="148"/>
      <c r="I97" s="148"/>
      <c r="J97" s="150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50"/>
      <c r="V97" s="150"/>
      <c r="W97" s="148"/>
      <c r="X97" s="148"/>
      <c r="Y97" s="148"/>
    </row>
    <row r="98" spans="1:25" s="45" customFormat="1" ht="30" customHeight="1">
      <c r="A98" s="53"/>
      <c r="B98" s="57" t="s">
        <v>77</v>
      </c>
      <c r="C98" s="55" t="s">
        <v>66</v>
      </c>
      <c r="D98" s="58"/>
      <c r="E98" s="146">
        <v>1</v>
      </c>
      <c r="F98" s="146" t="s">
        <v>36</v>
      </c>
      <c r="G98" s="146"/>
      <c r="H98" s="146"/>
      <c r="I98" s="146">
        <v>1</v>
      </c>
      <c r="J98" s="146">
        <v>15</v>
      </c>
      <c r="K98" s="146">
        <v>2</v>
      </c>
      <c r="L98" s="146">
        <v>1</v>
      </c>
      <c r="M98" s="146"/>
      <c r="N98" s="146"/>
      <c r="O98" s="146"/>
      <c r="P98" s="146"/>
      <c r="Q98" s="146"/>
      <c r="R98" s="146"/>
      <c r="S98" s="146"/>
      <c r="T98" s="146"/>
      <c r="U98" s="146">
        <v>15</v>
      </c>
      <c r="V98" s="146">
        <v>35</v>
      </c>
      <c r="W98" s="146" t="s">
        <v>36</v>
      </c>
      <c r="X98" s="146">
        <v>1</v>
      </c>
      <c r="Y98" s="146"/>
    </row>
    <row r="99" spans="1:25" s="45" customFormat="1" ht="51" customHeight="1">
      <c r="A99" s="53"/>
      <c r="B99" s="57" t="s">
        <v>78</v>
      </c>
      <c r="C99" s="55" t="s">
        <v>66</v>
      </c>
      <c r="D99" s="58"/>
      <c r="E99" s="146">
        <v>1</v>
      </c>
      <c r="F99" s="146" t="s">
        <v>36</v>
      </c>
      <c r="G99" s="146">
        <v>1</v>
      </c>
      <c r="H99" s="146"/>
      <c r="I99" s="146">
        <v>0</v>
      </c>
      <c r="J99" s="146"/>
      <c r="K99" s="146">
        <v>1</v>
      </c>
      <c r="L99" s="146"/>
      <c r="M99" s="146"/>
      <c r="N99" s="146"/>
      <c r="O99" s="146">
        <v>2</v>
      </c>
      <c r="P99" s="146"/>
      <c r="Q99" s="146">
        <v>2</v>
      </c>
      <c r="R99" s="146"/>
      <c r="S99" s="146"/>
      <c r="T99" s="146"/>
      <c r="U99" s="146"/>
      <c r="V99" s="146">
        <v>20</v>
      </c>
      <c r="W99" s="146" t="s">
        <v>36</v>
      </c>
      <c r="X99" s="146"/>
      <c r="Y99" s="146" t="s">
        <v>36</v>
      </c>
    </row>
    <row r="100" spans="1:25" ht="63.75" customHeight="1">
      <c r="A100" s="53"/>
      <c r="B100" s="57" t="s">
        <v>79</v>
      </c>
      <c r="C100" s="208" t="s">
        <v>7</v>
      </c>
      <c r="D100" s="209"/>
      <c r="E100" s="146">
        <f>IF((SUM(E101:E117)=G100+I100),(G100+I100),"`ОШ!`")</f>
        <v>3</v>
      </c>
      <c r="F100" s="146" t="s">
        <v>36</v>
      </c>
      <c r="G100" s="146">
        <f>SUM(G101:G117)</f>
        <v>1</v>
      </c>
      <c r="H100" s="146">
        <f>SUM(H101:H117)</f>
        <v>1</v>
      </c>
      <c r="I100" s="146">
        <f>IF((SUM(I101:I117)=SUM(L100:N100)),SUM(L100:N100),"`ОШ!`")</f>
        <v>2</v>
      </c>
      <c r="J100" s="146">
        <f>SUM(J101:J117)</f>
        <v>100</v>
      </c>
      <c r="K100" s="146">
        <f aca="true" t="shared" si="12" ref="K100:T100">SUM(K101:K117)</f>
        <v>4</v>
      </c>
      <c r="L100" s="146">
        <f t="shared" si="12"/>
        <v>0</v>
      </c>
      <c r="M100" s="146">
        <f t="shared" si="12"/>
        <v>2</v>
      </c>
      <c r="N100" s="146">
        <f t="shared" si="12"/>
        <v>0</v>
      </c>
      <c r="O100" s="146">
        <f t="shared" si="12"/>
        <v>0</v>
      </c>
      <c r="P100" s="146">
        <f t="shared" si="12"/>
        <v>0</v>
      </c>
      <c r="Q100" s="146">
        <f t="shared" si="12"/>
        <v>0</v>
      </c>
      <c r="R100" s="146">
        <f t="shared" si="12"/>
        <v>0</v>
      </c>
      <c r="S100" s="146">
        <f t="shared" si="12"/>
        <v>0</v>
      </c>
      <c r="T100" s="146">
        <f t="shared" si="12"/>
        <v>0</v>
      </c>
      <c r="U100" s="146">
        <f>SUM(U101:U117)</f>
        <v>100</v>
      </c>
      <c r="V100" s="146">
        <f>SUM(V101:V117)</f>
        <v>114.95692</v>
      </c>
      <c r="W100" s="146">
        <f>W102+W104+W106+W108</f>
        <v>0</v>
      </c>
      <c r="X100" s="146">
        <f>SUM(X101:X117)</f>
        <v>0</v>
      </c>
      <c r="Y100" s="146">
        <f>SUM(Y101:Y117)</f>
        <v>3</v>
      </c>
    </row>
    <row r="101" spans="2:25" ht="30">
      <c r="B101" s="197" t="s">
        <v>37</v>
      </c>
      <c r="C101" s="200" t="s">
        <v>3</v>
      </c>
      <c r="D101" s="59" t="s">
        <v>104</v>
      </c>
      <c r="E101" s="148">
        <v>0</v>
      </c>
      <c r="F101" s="149">
        <v>0</v>
      </c>
      <c r="G101" s="148">
        <v>0</v>
      </c>
      <c r="H101" s="148">
        <v>0</v>
      </c>
      <c r="I101" s="148">
        <v>0</v>
      </c>
      <c r="J101" s="150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75">
        <v>0</v>
      </c>
      <c r="V101" s="175">
        <v>0</v>
      </c>
      <c r="W101" s="149">
        <v>0</v>
      </c>
      <c r="X101" s="148">
        <v>0</v>
      </c>
      <c r="Y101" s="148">
        <v>0</v>
      </c>
    </row>
    <row r="102" spans="2:25" ht="12.75">
      <c r="B102" s="198"/>
      <c r="C102" s="199"/>
      <c r="D102" s="59" t="s">
        <v>103</v>
      </c>
      <c r="E102" s="148">
        <v>0</v>
      </c>
      <c r="F102" s="149">
        <v>0</v>
      </c>
      <c r="G102" s="148">
        <v>0</v>
      </c>
      <c r="H102" s="148">
        <v>0</v>
      </c>
      <c r="I102" s="148">
        <v>0</v>
      </c>
      <c r="J102" s="150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75">
        <v>0</v>
      </c>
      <c r="V102" s="175">
        <v>0</v>
      </c>
      <c r="W102" s="148">
        <v>0</v>
      </c>
      <c r="X102" s="148">
        <v>0</v>
      </c>
      <c r="Y102" s="148">
        <v>0</v>
      </c>
    </row>
    <row r="103" spans="2:25" ht="30">
      <c r="B103" s="198"/>
      <c r="C103" s="200" t="s">
        <v>4</v>
      </c>
      <c r="D103" s="59" t="s">
        <v>104</v>
      </c>
      <c r="E103" s="148">
        <v>0</v>
      </c>
      <c r="F103" s="149">
        <v>0</v>
      </c>
      <c r="G103" s="148">
        <v>0</v>
      </c>
      <c r="H103" s="148">
        <v>0</v>
      </c>
      <c r="I103" s="148">
        <v>0</v>
      </c>
      <c r="J103" s="150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75">
        <v>0</v>
      </c>
      <c r="V103" s="175">
        <v>0</v>
      </c>
      <c r="W103" s="149">
        <v>0</v>
      </c>
      <c r="X103" s="148">
        <v>0</v>
      </c>
      <c r="Y103" s="148">
        <v>0</v>
      </c>
    </row>
    <row r="104" spans="2:25" ht="12.75">
      <c r="B104" s="199"/>
      <c r="C104" s="199"/>
      <c r="D104" s="59" t="s">
        <v>103</v>
      </c>
      <c r="E104" s="148">
        <v>0</v>
      </c>
      <c r="F104" s="149">
        <v>0</v>
      </c>
      <c r="G104" s="148">
        <v>0</v>
      </c>
      <c r="H104" s="148">
        <v>0</v>
      </c>
      <c r="I104" s="148">
        <v>0</v>
      </c>
      <c r="J104" s="150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75">
        <v>0</v>
      </c>
      <c r="V104" s="175">
        <v>0</v>
      </c>
      <c r="W104" s="148">
        <v>0</v>
      </c>
      <c r="X104" s="148">
        <v>0</v>
      </c>
      <c r="Y104" s="148">
        <v>0</v>
      </c>
    </row>
    <row r="105" spans="2:25" ht="30">
      <c r="B105" s="197" t="s">
        <v>113</v>
      </c>
      <c r="C105" s="200" t="s">
        <v>3</v>
      </c>
      <c r="D105" s="59" t="s">
        <v>104</v>
      </c>
      <c r="E105" s="148">
        <v>1</v>
      </c>
      <c r="F105" s="149">
        <v>0</v>
      </c>
      <c r="G105" s="148">
        <v>0</v>
      </c>
      <c r="H105" s="148">
        <v>0</v>
      </c>
      <c r="I105" s="148">
        <v>1</v>
      </c>
      <c r="J105" s="150">
        <v>50</v>
      </c>
      <c r="K105" s="148">
        <v>2</v>
      </c>
      <c r="L105" s="148">
        <v>0</v>
      </c>
      <c r="M105" s="148">
        <v>1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75">
        <v>50</v>
      </c>
      <c r="V105" s="175">
        <v>54.95692</v>
      </c>
      <c r="W105" s="149">
        <v>0</v>
      </c>
      <c r="X105" s="148">
        <v>0</v>
      </c>
      <c r="Y105" s="148">
        <v>1</v>
      </c>
    </row>
    <row r="106" spans="2:25" ht="12.75">
      <c r="B106" s="198"/>
      <c r="C106" s="199"/>
      <c r="D106" s="59" t="s">
        <v>103</v>
      </c>
      <c r="E106" s="148">
        <v>2</v>
      </c>
      <c r="F106" s="149">
        <v>0</v>
      </c>
      <c r="G106" s="148">
        <v>1</v>
      </c>
      <c r="H106" s="148">
        <v>1</v>
      </c>
      <c r="I106" s="148">
        <v>1</v>
      </c>
      <c r="J106" s="150">
        <v>50</v>
      </c>
      <c r="K106" s="148">
        <v>2</v>
      </c>
      <c r="L106" s="148">
        <v>0</v>
      </c>
      <c r="M106" s="148">
        <v>1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75">
        <v>50</v>
      </c>
      <c r="V106" s="175">
        <v>60</v>
      </c>
      <c r="W106" s="148">
        <v>0</v>
      </c>
      <c r="X106" s="148">
        <v>0</v>
      </c>
      <c r="Y106" s="148">
        <v>2</v>
      </c>
    </row>
    <row r="107" spans="2:25" ht="30">
      <c r="B107" s="198"/>
      <c r="C107" s="200" t="s">
        <v>4</v>
      </c>
      <c r="D107" s="59" t="s">
        <v>104</v>
      </c>
      <c r="E107" s="148">
        <v>0</v>
      </c>
      <c r="F107" s="149">
        <v>0</v>
      </c>
      <c r="G107" s="148">
        <v>0</v>
      </c>
      <c r="H107" s="148">
        <v>0</v>
      </c>
      <c r="I107" s="148">
        <v>0</v>
      </c>
      <c r="J107" s="150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75">
        <v>0</v>
      </c>
      <c r="V107" s="175">
        <v>0</v>
      </c>
      <c r="W107" s="149">
        <v>0</v>
      </c>
      <c r="X107" s="148">
        <v>0</v>
      </c>
      <c r="Y107" s="148">
        <v>0</v>
      </c>
    </row>
    <row r="108" spans="2:25" ht="12.75">
      <c r="B108" s="199"/>
      <c r="C108" s="199"/>
      <c r="D108" s="59" t="s">
        <v>103</v>
      </c>
      <c r="E108" s="148">
        <v>0</v>
      </c>
      <c r="F108" s="149">
        <v>0</v>
      </c>
      <c r="G108" s="148">
        <v>0</v>
      </c>
      <c r="H108" s="148">
        <v>0</v>
      </c>
      <c r="I108" s="148">
        <v>0</v>
      </c>
      <c r="J108" s="150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75">
        <v>0</v>
      </c>
      <c r="V108" s="175">
        <v>0</v>
      </c>
      <c r="W108" s="148">
        <v>0</v>
      </c>
      <c r="X108" s="148">
        <v>0</v>
      </c>
      <c r="Y108" s="148">
        <v>0</v>
      </c>
    </row>
    <row r="109" spans="2:25" ht="42" customHeight="1">
      <c r="B109" s="70" t="s">
        <v>38</v>
      </c>
      <c r="C109" s="201" t="s">
        <v>67</v>
      </c>
      <c r="D109" s="202"/>
      <c r="E109" s="148">
        <v>0</v>
      </c>
      <c r="F109" s="149">
        <v>0</v>
      </c>
      <c r="G109" s="148">
        <v>0</v>
      </c>
      <c r="H109" s="148">
        <v>0</v>
      </c>
      <c r="I109" s="148">
        <v>0</v>
      </c>
      <c r="J109" s="150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  <c r="Q109" s="148">
        <v>0</v>
      </c>
      <c r="R109" s="148">
        <v>0</v>
      </c>
      <c r="S109" s="148">
        <v>0</v>
      </c>
      <c r="T109" s="148">
        <v>0</v>
      </c>
      <c r="U109" s="175">
        <v>0</v>
      </c>
      <c r="V109" s="175">
        <v>0</v>
      </c>
      <c r="W109" s="149">
        <v>0</v>
      </c>
      <c r="X109" s="148">
        <v>0</v>
      </c>
      <c r="Y109" s="148">
        <v>0</v>
      </c>
    </row>
    <row r="110" spans="2:25" ht="42" customHeight="1">
      <c r="B110" s="197" t="s">
        <v>173</v>
      </c>
      <c r="C110" s="200" t="s">
        <v>3</v>
      </c>
      <c r="D110" s="59" t="s">
        <v>104</v>
      </c>
      <c r="E110" s="148">
        <v>0</v>
      </c>
      <c r="F110" s="149">
        <v>0</v>
      </c>
      <c r="G110" s="148">
        <v>0</v>
      </c>
      <c r="H110" s="148">
        <v>0</v>
      </c>
      <c r="I110" s="148">
        <v>0</v>
      </c>
      <c r="J110" s="150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75">
        <v>0</v>
      </c>
      <c r="V110" s="175">
        <v>0</v>
      </c>
      <c r="W110" s="149">
        <v>0</v>
      </c>
      <c r="X110" s="148">
        <v>0</v>
      </c>
      <c r="Y110" s="148">
        <v>0</v>
      </c>
    </row>
    <row r="111" spans="2:25" ht="12.75">
      <c r="B111" s="198"/>
      <c r="C111" s="199"/>
      <c r="D111" s="59" t="s">
        <v>103</v>
      </c>
      <c r="E111" s="148">
        <v>0</v>
      </c>
      <c r="F111" s="149">
        <v>0</v>
      </c>
      <c r="G111" s="148">
        <v>0</v>
      </c>
      <c r="H111" s="148">
        <v>0</v>
      </c>
      <c r="I111" s="148">
        <v>0</v>
      </c>
      <c r="J111" s="150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75">
        <v>0</v>
      </c>
      <c r="V111" s="175">
        <v>0</v>
      </c>
      <c r="W111" s="149">
        <v>0</v>
      </c>
      <c r="X111" s="148">
        <v>0</v>
      </c>
      <c r="Y111" s="148">
        <v>0</v>
      </c>
    </row>
    <row r="112" spans="2:25" ht="42" customHeight="1">
      <c r="B112" s="198"/>
      <c r="C112" s="200" t="s">
        <v>4</v>
      </c>
      <c r="D112" s="59" t="s">
        <v>104</v>
      </c>
      <c r="E112" s="148">
        <v>0</v>
      </c>
      <c r="F112" s="149">
        <v>0</v>
      </c>
      <c r="G112" s="148">
        <v>0</v>
      </c>
      <c r="H112" s="148">
        <v>0</v>
      </c>
      <c r="I112" s="148">
        <v>0</v>
      </c>
      <c r="J112" s="150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75">
        <v>0</v>
      </c>
      <c r="V112" s="175">
        <v>0</v>
      </c>
      <c r="W112" s="149">
        <v>0</v>
      </c>
      <c r="X112" s="148">
        <v>0</v>
      </c>
      <c r="Y112" s="148">
        <v>0</v>
      </c>
    </row>
    <row r="113" spans="2:25" ht="12.75">
      <c r="B113" s="199"/>
      <c r="C113" s="199"/>
      <c r="D113" s="59" t="s">
        <v>103</v>
      </c>
      <c r="E113" s="148">
        <v>0</v>
      </c>
      <c r="F113" s="149">
        <v>0</v>
      </c>
      <c r="G113" s="148">
        <v>0</v>
      </c>
      <c r="H113" s="148">
        <v>0</v>
      </c>
      <c r="I113" s="148">
        <v>0</v>
      </c>
      <c r="J113" s="150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75">
        <v>0</v>
      </c>
      <c r="V113" s="175">
        <v>0</v>
      </c>
      <c r="W113" s="149">
        <v>0</v>
      </c>
      <c r="X113" s="148">
        <v>0</v>
      </c>
      <c r="Y113" s="148">
        <v>0</v>
      </c>
    </row>
    <row r="114" spans="2:25" ht="42" customHeight="1">
      <c r="B114" s="197" t="s">
        <v>174</v>
      </c>
      <c r="C114" s="200" t="s">
        <v>3</v>
      </c>
      <c r="D114" s="59" t="s">
        <v>104</v>
      </c>
      <c r="E114" s="148">
        <v>0</v>
      </c>
      <c r="F114" s="149">
        <v>0</v>
      </c>
      <c r="G114" s="148">
        <v>0</v>
      </c>
      <c r="H114" s="148">
        <v>0</v>
      </c>
      <c r="I114" s="148">
        <v>0</v>
      </c>
      <c r="J114" s="150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T114" s="148">
        <v>0</v>
      </c>
      <c r="U114" s="175">
        <v>0</v>
      </c>
      <c r="V114" s="175">
        <v>0</v>
      </c>
      <c r="W114" s="149">
        <v>0</v>
      </c>
      <c r="X114" s="148">
        <v>0</v>
      </c>
      <c r="Y114" s="148">
        <v>0</v>
      </c>
    </row>
    <row r="115" spans="2:25" ht="12.75">
      <c r="B115" s="198"/>
      <c r="C115" s="199"/>
      <c r="D115" s="59" t="s">
        <v>103</v>
      </c>
      <c r="E115" s="148">
        <v>0</v>
      </c>
      <c r="F115" s="149">
        <v>0</v>
      </c>
      <c r="G115" s="148">
        <v>0</v>
      </c>
      <c r="H115" s="148">
        <v>0</v>
      </c>
      <c r="I115" s="148">
        <v>0</v>
      </c>
      <c r="J115" s="150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75">
        <v>0</v>
      </c>
      <c r="V115" s="175">
        <v>0</v>
      </c>
      <c r="W115" s="149">
        <v>0</v>
      </c>
      <c r="X115" s="148">
        <v>0</v>
      </c>
      <c r="Y115" s="148">
        <v>0</v>
      </c>
    </row>
    <row r="116" spans="2:25" ht="42" customHeight="1">
      <c r="B116" s="198"/>
      <c r="C116" s="200" t="s">
        <v>4</v>
      </c>
      <c r="D116" s="59" t="s">
        <v>104</v>
      </c>
      <c r="E116" s="148">
        <v>0</v>
      </c>
      <c r="F116" s="149">
        <v>0</v>
      </c>
      <c r="G116" s="148">
        <v>0</v>
      </c>
      <c r="H116" s="148">
        <v>0</v>
      </c>
      <c r="I116" s="148">
        <v>0</v>
      </c>
      <c r="J116" s="150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75">
        <v>0</v>
      </c>
      <c r="V116" s="175">
        <v>0</v>
      </c>
      <c r="W116" s="149">
        <v>0</v>
      </c>
      <c r="X116" s="148">
        <v>0</v>
      </c>
      <c r="Y116" s="148">
        <v>0</v>
      </c>
    </row>
    <row r="117" spans="2:25" ht="12.75">
      <c r="B117" s="199"/>
      <c r="C117" s="199"/>
      <c r="D117" s="59" t="s">
        <v>103</v>
      </c>
      <c r="E117" s="148">
        <v>0</v>
      </c>
      <c r="F117" s="149">
        <v>0</v>
      </c>
      <c r="G117" s="148">
        <v>0</v>
      </c>
      <c r="H117" s="148">
        <v>0</v>
      </c>
      <c r="I117" s="148">
        <v>0</v>
      </c>
      <c r="J117" s="150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75">
        <v>0</v>
      </c>
      <c r="V117" s="175">
        <v>0</v>
      </c>
      <c r="W117" s="149">
        <v>0</v>
      </c>
      <c r="X117" s="148">
        <v>0</v>
      </c>
      <c r="Y117" s="148">
        <v>0</v>
      </c>
    </row>
    <row r="118" spans="1:25" ht="66" customHeight="1">
      <c r="A118" s="53"/>
      <c r="B118" s="57" t="s">
        <v>80</v>
      </c>
      <c r="C118" s="208" t="s">
        <v>7</v>
      </c>
      <c r="D118" s="209"/>
      <c r="E118" s="146">
        <f>IF((E119+E120)=G118+I118,(G118+I118),"`ОШ!`")</f>
        <v>0</v>
      </c>
      <c r="F118" s="146">
        <f>F119+F120</f>
        <v>0</v>
      </c>
      <c r="G118" s="146">
        <f>G119+G120</f>
        <v>0</v>
      </c>
      <c r="H118" s="146">
        <f>H119+H120</f>
        <v>0</v>
      </c>
      <c r="I118" s="146">
        <f>IF((I119+I120)=SUM(L118:N118),SUM(L118:N118),"`ОШ!`")</f>
        <v>0</v>
      </c>
      <c r="J118" s="146">
        <f aca="true" t="shared" si="13" ref="J118:V118">J119+J120</f>
        <v>0</v>
      </c>
      <c r="K118" s="146">
        <f t="shared" si="13"/>
        <v>0</v>
      </c>
      <c r="L118" s="146">
        <f t="shared" si="13"/>
        <v>0</v>
      </c>
      <c r="M118" s="146">
        <f t="shared" si="13"/>
        <v>0</v>
      </c>
      <c r="N118" s="146">
        <f t="shared" si="13"/>
        <v>0</v>
      </c>
      <c r="O118" s="146">
        <f t="shared" si="13"/>
        <v>0</v>
      </c>
      <c r="P118" s="146">
        <f t="shared" si="13"/>
        <v>0</v>
      </c>
      <c r="Q118" s="146">
        <f t="shared" si="13"/>
        <v>0</v>
      </c>
      <c r="R118" s="146">
        <f t="shared" si="13"/>
        <v>0</v>
      </c>
      <c r="S118" s="146">
        <f t="shared" si="13"/>
        <v>0</v>
      </c>
      <c r="T118" s="146">
        <f t="shared" si="13"/>
        <v>0</v>
      </c>
      <c r="U118" s="146">
        <f t="shared" si="13"/>
        <v>0</v>
      </c>
      <c r="V118" s="146">
        <f t="shared" si="13"/>
        <v>0</v>
      </c>
      <c r="W118" s="146" t="s">
        <v>36</v>
      </c>
      <c r="X118" s="146">
        <f>X119+X120</f>
        <v>0</v>
      </c>
      <c r="Y118" s="146">
        <f>Y119+Y120</f>
        <v>0</v>
      </c>
    </row>
    <row r="119" spans="2:25" s="45" customFormat="1" ht="45" customHeight="1">
      <c r="B119" s="210" t="s">
        <v>80</v>
      </c>
      <c r="C119" s="200" t="s">
        <v>3</v>
      </c>
      <c r="D119" s="59" t="s">
        <v>104</v>
      </c>
      <c r="E119" s="148"/>
      <c r="F119" s="148"/>
      <c r="G119" s="148"/>
      <c r="H119" s="148"/>
      <c r="I119" s="148"/>
      <c r="J119" s="150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50"/>
      <c r="V119" s="150"/>
      <c r="W119" s="149"/>
      <c r="X119" s="148"/>
      <c r="Y119" s="148"/>
    </row>
    <row r="120" spans="2:25" s="45" customFormat="1" ht="19.5" customHeight="1">
      <c r="B120" s="212"/>
      <c r="C120" s="199"/>
      <c r="D120" s="59" t="s">
        <v>103</v>
      </c>
      <c r="E120" s="148"/>
      <c r="F120" s="148"/>
      <c r="G120" s="148"/>
      <c r="H120" s="148"/>
      <c r="I120" s="148"/>
      <c r="J120" s="150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50"/>
      <c r="V120" s="150"/>
      <c r="W120" s="149"/>
      <c r="X120" s="148"/>
      <c r="Y120" s="148"/>
    </row>
    <row r="121" spans="1:25" s="45" customFormat="1" ht="88.5" customHeight="1">
      <c r="A121" s="53"/>
      <c r="B121" s="129" t="s">
        <v>114</v>
      </c>
      <c r="C121" s="256" t="s">
        <v>131</v>
      </c>
      <c r="D121" s="257"/>
      <c r="E121" s="156">
        <f>G121+I121</f>
        <v>0</v>
      </c>
      <c r="F121" s="146" t="s">
        <v>36</v>
      </c>
      <c r="G121" s="156"/>
      <c r="H121" s="156"/>
      <c r="I121" s="156">
        <f>L121+M121+N121</f>
        <v>0</v>
      </c>
      <c r="J121" s="157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7"/>
      <c r="V121" s="157">
        <v>0</v>
      </c>
      <c r="W121" s="146" t="s">
        <v>36</v>
      </c>
      <c r="X121" s="156"/>
      <c r="Y121" s="156"/>
    </row>
    <row r="122" spans="1:25" s="45" customFormat="1" ht="30" customHeight="1" thickBot="1">
      <c r="A122" s="108"/>
      <c r="B122" s="109" t="s">
        <v>10</v>
      </c>
      <c r="C122" s="110" t="s">
        <v>67</v>
      </c>
      <c r="D122" s="111"/>
      <c r="E122" s="156">
        <f>G122+I122</f>
        <v>0</v>
      </c>
      <c r="F122" s="156"/>
      <c r="G122" s="156"/>
      <c r="H122" s="156"/>
      <c r="I122" s="156">
        <f>L122+M122+N122</f>
        <v>0</v>
      </c>
      <c r="J122" s="157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7"/>
      <c r="V122" s="157">
        <v>0</v>
      </c>
      <c r="W122" s="156"/>
      <c r="X122" s="156"/>
      <c r="Y122" s="156"/>
    </row>
    <row r="123" spans="1:25" s="45" customFormat="1" ht="30" customHeight="1">
      <c r="A123" s="107"/>
      <c r="B123" s="112" t="s">
        <v>82</v>
      </c>
      <c r="C123" s="258" t="s">
        <v>7</v>
      </c>
      <c r="D123" s="259"/>
      <c r="E123" s="158">
        <f>IF((SUM(E124:E131)=G123+I123),(G123+I123),"`ОШ!`")</f>
        <v>2</v>
      </c>
      <c r="F123" s="158">
        <f>SUM(F124:F131)</f>
        <v>0</v>
      </c>
      <c r="G123" s="158">
        <f>SUM(G124:G131)</f>
        <v>0</v>
      </c>
      <c r="H123" s="158">
        <f>SUM(H124:H131)</f>
        <v>0</v>
      </c>
      <c r="I123" s="158">
        <f>IF((SUM(I124:I131)=SUM(L123:N123)),SUM(L123:N123),"`ОШ!`")</f>
        <v>2</v>
      </c>
      <c r="J123" s="158">
        <f>SUM(J124:J131)</f>
        <v>40</v>
      </c>
      <c r="K123" s="158">
        <f aca="true" t="shared" si="14" ref="K123:Y123">SUM(K124:K131)</f>
        <v>0</v>
      </c>
      <c r="L123" s="158">
        <f t="shared" si="14"/>
        <v>1</v>
      </c>
      <c r="M123" s="158">
        <f t="shared" si="14"/>
        <v>1</v>
      </c>
      <c r="N123" s="158">
        <f t="shared" si="14"/>
        <v>0</v>
      </c>
      <c r="O123" s="158">
        <f t="shared" si="14"/>
        <v>0</v>
      </c>
      <c r="P123" s="158">
        <f t="shared" si="14"/>
        <v>0</v>
      </c>
      <c r="Q123" s="158">
        <f t="shared" si="14"/>
        <v>0</v>
      </c>
      <c r="R123" s="158">
        <f t="shared" si="14"/>
        <v>0</v>
      </c>
      <c r="S123" s="158">
        <f t="shared" si="14"/>
        <v>0</v>
      </c>
      <c r="T123" s="158">
        <f t="shared" si="14"/>
        <v>0</v>
      </c>
      <c r="U123" s="158">
        <f t="shared" si="14"/>
        <v>40</v>
      </c>
      <c r="V123" s="158">
        <f t="shared" si="14"/>
        <v>0</v>
      </c>
      <c r="W123" s="158">
        <f t="shared" si="14"/>
        <v>0</v>
      </c>
      <c r="X123" s="158">
        <f t="shared" si="14"/>
        <v>2</v>
      </c>
      <c r="Y123" s="158">
        <f t="shared" si="14"/>
        <v>0</v>
      </c>
    </row>
    <row r="124" spans="1:25" s="45" customFormat="1" ht="30">
      <c r="A124" s="71"/>
      <c r="B124" s="260" t="s">
        <v>82</v>
      </c>
      <c r="C124" s="242" t="s">
        <v>3</v>
      </c>
      <c r="D124" s="72" t="s">
        <v>104</v>
      </c>
      <c r="E124" s="159">
        <v>2</v>
      </c>
      <c r="F124" s="159"/>
      <c r="G124" s="159"/>
      <c r="H124" s="159"/>
      <c r="I124" s="159">
        <v>2</v>
      </c>
      <c r="J124" s="160">
        <v>40</v>
      </c>
      <c r="K124" s="159"/>
      <c r="L124" s="159">
        <v>1</v>
      </c>
      <c r="M124" s="159">
        <v>1</v>
      </c>
      <c r="N124" s="159"/>
      <c r="O124" s="159"/>
      <c r="P124" s="159"/>
      <c r="Q124" s="159"/>
      <c r="R124" s="159"/>
      <c r="S124" s="159"/>
      <c r="T124" s="159"/>
      <c r="U124" s="160">
        <v>40</v>
      </c>
      <c r="V124" s="160">
        <v>0</v>
      </c>
      <c r="W124" s="159"/>
      <c r="X124" s="159">
        <v>2</v>
      </c>
      <c r="Y124" s="161"/>
    </row>
    <row r="125" spans="1:25" s="45" customFormat="1" ht="12.75">
      <c r="A125" s="71"/>
      <c r="B125" s="261"/>
      <c r="C125" s="243"/>
      <c r="D125" s="59" t="s">
        <v>103</v>
      </c>
      <c r="E125" s="148"/>
      <c r="F125" s="148"/>
      <c r="G125" s="148"/>
      <c r="H125" s="148"/>
      <c r="I125" s="148"/>
      <c r="J125" s="150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50"/>
      <c r="V125" s="150"/>
      <c r="W125" s="148"/>
      <c r="X125" s="148"/>
      <c r="Y125" s="162"/>
    </row>
    <row r="126" spans="1:25" s="45" customFormat="1" ht="30">
      <c r="A126" s="71"/>
      <c r="B126" s="261"/>
      <c r="C126" s="244" t="s">
        <v>4</v>
      </c>
      <c r="D126" s="59" t="s">
        <v>104</v>
      </c>
      <c r="E126" s="148"/>
      <c r="F126" s="148"/>
      <c r="G126" s="148"/>
      <c r="H126" s="148"/>
      <c r="I126" s="148"/>
      <c r="J126" s="150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50"/>
      <c r="V126" s="150"/>
      <c r="W126" s="148"/>
      <c r="X126" s="148"/>
      <c r="Y126" s="162"/>
    </row>
    <row r="127" spans="1:25" s="45" customFormat="1" ht="12.75">
      <c r="A127" s="71"/>
      <c r="B127" s="261"/>
      <c r="C127" s="243"/>
      <c r="D127" s="59" t="s">
        <v>103</v>
      </c>
      <c r="E127" s="148"/>
      <c r="F127" s="148"/>
      <c r="G127" s="148"/>
      <c r="H127" s="148"/>
      <c r="I127" s="148"/>
      <c r="J127" s="150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50"/>
      <c r="V127" s="150"/>
      <c r="W127" s="148"/>
      <c r="X127" s="148"/>
      <c r="Y127" s="162"/>
    </row>
    <row r="128" spans="1:25" s="45" customFormat="1" ht="12.75">
      <c r="A128" s="71"/>
      <c r="B128" s="261"/>
      <c r="C128" s="73" t="s">
        <v>42</v>
      </c>
      <c r="D128" s="74"/>
      <c r="E128" s="163"/>
      <c r="F128" s="163"/>
      <c r="G128" s="163"/>
      <c r="H128" s="163"/>
      <c r="I128" s="163"/>
      <c r="J128" s="164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4"/>
      <c r="V128" s="164"/>
      <c r="W128" s="163"/>
      <c r="X128" s="163"/>
      <c r="Y128" s="165"/>
    </row>
    <row r="129" spans="1:25" s="45" customFormat="1" ht="12.75">
      <c r="A129" s="71"/>
      <c r="B129" s="261"/>
      <c r="C129" s="75" t="s">
        <v>67</v>
      </c>
      <c r="D129" s="64"/>
      <c r="E129" s="148"/>
      <c r="F129" s="148"/>
      <c r="G129" s="148"/>
      <c r="H129" s="148"/>
      <c r="I129" s="148"/>
      <c r="J129" s="150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50"/>
      <c r="V129" s="150"/>
      <c r="W129" s="148"/>
      <c r="X129" s="148"/>
      <c r="Y129" s="162"/>
    </row>
    <row r="130" spans="1:25" s="45" customFormat="1" ht="12.75">
      <c r="A130" s="71"/>
      <c r="B130" s="261"/>
      <c r="C130" s="73" t="s">
        <v>66</v>
      </c>
      <c r="D130" s="74"/>
      <c r="E130" s="163"/>
      <c r="F130" s="163"/>
      <c r="G130" s="163"/>
      <c r="H130" s="163"/>
      <c r="I130" s="163"/>
      <c r="J130" s="164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4"/>
      <c r="V130" s="164"/>
      <c r="W130" s="163"/>
      <c r="X130" s="163"/>
      <c r="Y130" s="165"/>
    </row>
    <row r="131" spans="1:25" s="45" customFormat="1" ht="12.75" customHeight="1">
      <c r="A131" s="31"/>
      <c r="B131" s="262"/>
      <c r="C131" s="245" t="s">
        <v>115</v>
      </c>
      <c r="D131" s="246"/>
      <c r="E131" s="166"/>
      <c r="F131" s="166"/>
      <c r="G131" s="166"/>
      <c r="H131" s="166"/>
      <c r="I131" s="166"/>
      <c r="J131" s="167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7"/>
      <c r="V131" s="167"/>
      <c r="W131" s="166"/>
      <c r="X131" s="166"/>
      <c r="Y131" s="166"/>
    </row>
    <row r="132" spans="1:25" s="45" customFormat="1" ht="12.75">
      <c r="A132" s="44"/>
      <c r="B132" s="76"/>
      <c r="C132" s="77"/>
      <c r="D132" s="77"/>
      <c r="E132" s="78"/>
      <c r="F132" s="78"/>
      <c r="G132" s="78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9"/>
      <c r="V132" s="79"/>
      <c r="W132" s="78"/>
      <c r="X132" s="78"/>
      <c r="Y132" s="78"/>
    </row>
    <row r="133" spans="1:26" s="45" customFormat="1" ht="12.75">
      <c r="A133" s="44"/>
      <c r="B133" s="76"/>
      <c r="C133" s="77"/>
      <c r="D133" s="77"/>
      <c r="E133" s="78"/>
      <c r="F133" s="78"/>
      <c r="G133" s="78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9"/>
      <c r="V133" s="79"/>
      <c r="W133" s="78"/>
      <c r="X133" s="78"/>
      <c r="Y133" s="78"/>
      <c r="Z133" s="80" t="s">
        <v>5</v>
      </c>
    </row>
    <row r="134" spans="1:25" s="44" customFormat="1" ht="13.5" customHeight="1" thickBot="1">
      <c r="A134" s="219" t="s">
        <v>117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</row>
    <row r="135" spans="1:28" s="44" customFormat="1" ht="12.75" customHeight="1">
      <c r="A135" s="220" t="s">
        <v>30</v>
      </c>
      <c r="B135" s="221"/>
      <c r="C135" s="221"/>
      <c r="D135" s="222"/>
      <c r="E135" s="81" t="s">
        <v>85</v>
      </c>
      <c r="F135" s="81" t="s">
        <v>86</v>
      </c>
      <c r="G135" s="81" t="s">
        <v>87</v>
      </c>
      <c r="H135" s="81" t="s">
        <v>88</v>
      </c>
      <c r="I135" s="81" t="s">
        <v>89</v>
      </c>
      <c r="J135" s="81" t="s">
        <v>90</v>
      </c>
      <c r="K135" s="81" t="s">
        <v>91</v>
      </c>
      <c r="L135" s="81" t="s">
        <v>92</v>
      </c>
      <c r="M135" s="81" t="s">
        <v>93</v>
      </c>
      <c r="N135" s="81" t="s">
        <v>94</v>
      </c>
      <c r="O135" s="81" t="s">
        <v>95</v>
      </c>
      <c r="P135" s="81" t="s">
        <v>96</v>
      </c>
      <c r="Q135" s="81" t="s">
        <v>97</v>
      </c>
      <c r="R135" s="81" t="s">
        <v>98</v>
      </c>
      <c r="S135" s="81" t="s">
        <v>99</v>
      </c>
      <c r="T135" s="81" t="s">
        <v>100</v>
      </c>
      <c r="U135" s="81" t="s">
        <v>101</v>
      </c>
      <c r="V135" s="81" t="s">
        <v>139</v>
      </c>
      <c r="W135" s="81" t="s">
        <v>140</v>
      </c>
      <c r="X135" s="81" t="s">
        <v>175</v>
      </c>
      <c r="Y135" s="81" t="s">
        <v>176</v>
      </c>
      <c r="Z135" s="247" t="s">
        <v>170</v>
      </c>
      <c r="AA135" s="232"/>
      <c r="AB135" s="232"/>
    </row>
    <row r="136" spans="1:28" s="44" customFormat="1" ht="45" customHeight="1" thickBot="1">
      <c r="A136" s="229" t="s">
        <v>127</v>
      </c>
      <c r="B136" s="230"/>
      <c r="C136" s="230"/>
      <c r="D136" s="231"/>
      <c r="E136" s="121">
        <v>91</v>
      </c>
      <c r="F136" s="82">
        <v>15</v>
      </c>
      <c r="G136" s="82">
        <v>30</v>
      </c>
      <c r="H136" s="82">
        <v>14</v>
      </c>
      <c r="I136" s="121">
        <v>61</v>
      </c>
      <c r="J136" s="83">
        <v>955</v>
      </c>
      <c r="K136" s="82">
        <v>10</v>
      </c>
      <c r="L136" s="82">
        <v>28</v>
      </c>
      <c r="M136" s="82">
        <v>29</v>
      </c>
      <c r="N136" s="82">
        <v>4</v>
      </c>
      <c r="O136" s="82">
        <v>5</v>
      </c>
      <c r="P136" s="82">
        <v>9</v>
      </c>
      <c r="Q136" s="82">
        <v>1</v>
      </c>
      <c r="R136" s="82">
        <v>4</v>
      </c>
      <c r="S136" s="82">
        <v>1</v>
      </c>
      <c r="T136" s="82">
        <v>0</v>
      </c>
      <c r="U136" s="83">
        <v>895</v>
      </c>
      <c r="V136" s="83">
        <v>640.35652</v>
      </c>
      <c r="W136" s="82"/>
      <c r="X136" s="82">
        <v>67</v>
      </c>
      <c r="Y136" s="82"/>
      <c r="Z136" s="247"/>
      <c r="AA136" s="232"/>
      <c r="AB136" s="232"/>
    </row>
    <row r="137" spans="2:25" s="44" customFormat="1" ht="12.75">
      <c r="B137" s="84"/>
      <c r="C137" s="77"/>
      <c r="D137" s="84"/>
      <c r="E137" s="78"/>
      <c r="F137" s="78"/>
      <c r="G137" s="78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9"/>
      <c r="V137" s="79"/>
      <c r="W137" s="78"/>
      <c r="X137" s="78"/>
      <c r="Y137" s="78"/>
    </row>
    <row r="138" spans="2:25" s="44" customFormat="1" ht="12.75">
      <c r="B138" s="84"/>
      <c r="C138" s="77"/>
      <c r="D138" s="84"/>
      <c r="E138" s="78"/>
      <c r="F138" s="78"/>
      <c r="G138" s="78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9"/>
      <c r="V138" s="79"/>
      <c r="W138" s="78"/>
      <c r="X138" s="78"/>
      <c r="Y138" s="78"/>
    </row>
    <row r="139" spans="1:27" s="44" customFormat="1" ht="13.5" customHeight="1" thickBot="1">
      <c r="A139" s="219" t="s">
        <v>144</v>
      </c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32" t="s">
        <v>171</v>
      </c>
      <c r="AA139" s="232"/>
    </row>
    <row r="140" spans="1:27" s="44" customFormat="1" ht="13.5">
      <c r="A140" s="233" t="s">
        <v>145</v>
      </c>
      <c r="B140" s="234"/>
      <c r="C140" s="234"/>
      <c r="D140" s="235"/>
      <c r="E140" s="81" t="s">
        <v>85</v>
      </c>
      <c r="F140" s="81" t="s">
        <v>86</v>
      </c>
      <c r="G140" s="81" t="s">
        <v>87</v>
      </c>
      <c r="H140" s="81" t="s">
        <v>88</v>
      </c>
      <c r="I140" s="81" t="s">
        <v>89</v>
      </c>
      <c r="J140" s="81" t="s">
        <v>90</v>
      </c>
      <c r="K140" s="81" t="s">
        <v>91</v>
      </c>
      <c r="L140" s="81" t="s">
        <v>92</v>
      </c>
      <c r="M140" s="81" t="s">
        <v>93</v>
      </c>
      <c r="N140" s="81" t="s">
        <v>94</v>
      </c>
      <c r="O140" s="81" t="s">
        <v>95</v>
      </c>
      <c r="P140" s="81" t="s">
        <v>96</v>
      </c>
      <c r="Q140" s="81" t="s">
        <v>97</v>
      </c>
      <c r="R140" s="81" t="s">
        <v>98</v>
      </c>
      <c r="S140" s="81" t="s">
        <v>99</v>
      </c>
      <c r="T140" s="81" t="s">
        <v>100</v>
      </c>
      <c r="U140" s="81" t="s">
        <v>101</v>
      </c>
      <c r="V140" s="81" t="s">
        <v>139</v>
      </c>
      <c r="W140" s="81" t="s">
        <v>140</v>
      </c>
      <c r="X140" s="81" t="s">
        <v>175</v>
      </c>
      <c r="Y140" s="81" t="s">
        <v>176</v>
      </c>
      <c r="Z140" s="232"/>
      <c r="AA140" s="232"/>
    </row>
    <row r="141" spans="1:27" s="44" customFormat="1" ht="12.75">
      <c r="A141" s="236" t="s">
        <v>146</v>
      </c>
      <c r="B141" s="237"/>
      <c r="C141" s="237"/>
      <c r="D141" s="238"/>
      <c r="E141" s="122">
        <v>27</v>
      </c>
      <c r="F141" s="85">
        <v>0</v>
      </c>
      <c r="G141" s="85">
        <v>2</v>
      </c>
      <c r="H141" s="85">
        <v>2</v>
      </c>
      <c r="I141" s="122">
        <v>25</v>
      </c>
      <c r="J141" s="86">
        <v>4322.5</v>
      </c>
      <c r="K141" s="85">
        <v>8</v>
      </c>
      <c r="L141" s="85">
        <v>9</v>
      </c>
      <c r="M141" s="85">
        <v>13</v>
      </c>
      <c r="N141" s="85">
        <v>3</v>
      </c>
      <c r="O141" s="85">
        <v>4</v>
      </c>
      <c r="P141" s="85">
        <v>5</v>
      </c>
      <c r="Q141" s="85">
        <v>0</v>
      </c>
      <c r="R141" s="85">
        <v>0</v>
      </c>
      <c r="S141" s="85">
        <v>0</v>
      </c>
      <c r="T141" s="85">
        <v>0</v>
      </c>
      <c r="U141" s="86">
        <v>3582.5</v>
      </c>
      <c r="V141" s="86">
        <v>1681.5</v>
      </c>
      <c r="W141" s="87">
        <v>0</v>
      </c>
      <c r="X141" s="85">
        <v>11</v>
      </c>
      <c r="Y141" s="85">
        <v>9</v>
      </c>
      <c r="Z141" s="232"/>
      <c r="AA141" s="232"/>
    </row>
    <row r="142" spans="1:27" s="44" customFormat="1" ht="13.5" thickBot="1">
      <c r="A142" s="239" t="s">
        <v>147</v>
      </c>
      <c r="B142" s="240"/>
      <c r="C142" s="240"/>
      <c r="D142" s="241"/>
      <c r="E142" s="123">
        <v>84</v>
      </c>
      <c r="F142" s="88">
        <v>3</v>
      </c>
      <c r="G142" s="88">
        <v>16</v>
      </c>
      <c r="H142" s="88">
        <v>12</v>
      </c>
      <c r="I142" s="123">
        <v>68</v>
      </c>
      <c r="J142" s="89">
        <v>6859.41612</v>
      </c>
      <c r="K142" s="88">
        <v>12</v>
      </c>
      <c r="L142" s="88">
        <v>36</v>
      </c>
      <c r="M142" s="88">
        <v>26</v>
      </c>
      <c r="N142" s="88">
        <v>6</v>
      </c>
      <c r="O142" s="88">
        <v>6</v>
      </c>
      <c r="P142" s="88">
        <v>16</v>
      </c>
      <c r="Q142" s="88">
        <v>3</v>
      </c>
      <c r="R142" s="88">
        <v>1</v>
      </c>
      <c r="S142" s="88">
        <v>0</v>
      </c>
      <c r="T142" s="88">
        <v>2</v>
      </c>
      <c r="U142" s="89">
        <v>4311.90034</v>
      </c>
      <c r="V142" s="89">
        <v>2718.74354</v>
      </c>
      <c r="W142" s="90">
        <v>0</v>
      </c>
      <c r="X142" s="88">
        <v>22</v>
      </c>
      <c r="Y142" s="88">
        <v>21</v>
      </c>
      <c r="Z142" s="232"/>
      <c r="AA142" s="232"/>
    </row>
    <row r="143" spans="2:25" s="44" customFormat="1" ht="12.75">
      <c r="B143" s="84"/>
      <c r="C143" s="77"/>
      <c r="D143" s="84"/>
      <c r="E143" s="78">
        <f>SUM(E141:E142)</f>
        <v>111</v>
      </c>
      <c r="F143" s="78">
        <f aca="true" t="shared" si="15" ref="F143:Y143">SUM(F141:F142)</f>
        <v>3</v>
      </c>
      <c r="G143" s="78">
        <f t="shared" si="15"/>
        <v>18</v>
      </c>
      <c r="H143" s="78">
        <f t="shared" si="15"/>
        <v>14</v>
      </c>
      <c r="I143" s="78">
        <f t="shared" si="15"/>
        <v>93</v>
      </c>
      <c r="J143" s="78">
        <f t="shared" si="15"/>
        <v>11181.91612</v>
      </c>
      <c r="K143" s="78">
        <f t="shared" si="15"/>
        <v>20</v>
      </c>
      <c r="L143" s="78">
        <f t="shared" si="15"/>
        <v>45</v>
      </c>
      <c r="M143" s="78">
        <f t="shared" si="15"/>
        <v>39</v>
      </c>
      <c r="N143" s="78">
        <f t="shared" si="15"/>
        <v>9</v>
      </c>
      <c r="O143" s="78">
        <f t="shared" si="15"/>
        <v>10</v>
      </c>
      <c r="P143" s="78">
        <f t="shared" si="15"/>
        <v>21</v>
      </c>
      <c r="Q143" s="78">
        <f t="shared" si="15"/>
        <v>3</v>
      </c>
      <c r="R143" s="78">
        <f t="shared" si="15"/>
        <v>1</v>
      </c>
      <c r="S143" s="78">
        <f t="shared" si="15"/>
        <v>0</v>
      </c>
      <c r="T143" s="78">
        <f t="shared" si="15"/>
        <v>2</v>
      </c>
      <c r="U143" s="78">
        <f t="shared" si="15"/>
        <v>7894.40034</v>
      </c>
      <c r="V143" s="78">
        <f t="shared" si="15"/>
        <v>4400.2435399999995</v>
      </c>
      <c r="W143" s="78">
        <f t="shared" si="15"/>
        <v>0</v>
      </c>
      <c r="X143" s="78">
        <f t="shared" si="15"/>
        <v>33</v>
      </c>
      <c r="Y143" s="78">
        <f t="shared" si="15"/>
        <v>30</v>
      </c>
    </row>
    <row r="144" spans="2:25" s="44" customFormat="1" ht="12.75">
      <c r="B144" s="84"/>
      <c r="C144" s="77"/>
      <c r="D144" s="84"/>
      <c r="E144" s="78">
        <f>E143-E145</f>
        <v>0</v>
      </c>
      <c r="F144" s="78">
        <f aca="true" t="shared" si="16" ref="F144:Y144">F143-F145</f>
        <v>0</v>
      </c>
      <c r="G144" s="78">
        <f t="shared" si="16"/>
        <v>0</v>
      </c>
      <c r="H144" s="78">
        <f t="shared" si="16"/>
        <v>0</v>
      </c>
      <c r="I144" s="78">
        <f t="shared" si="16"/>
        <v>0</v>
      </c>
      <c r="J144" s="78">
        <f t="shared" si="16"/>
        <v>0</v>
      </c>
      <c r="K144" s="78">
        <f t="shared" si="16"/>
        <v>0</v>
      </c>
      <c r="L144" s="78">
        <f t="shared" si="16"/>
        <v>0</v>
      </c>
      <c r="M144" s="78">
        <f t="shared" si="16"/>
        <v>0</v>
      </c>
      <c r="N144" s="78">
        <f t="shared" si="16"/>
        <v>0</v>
      </c>
      <c r="O144" s="78">
        <f t="shared" si="16"/>
        <v>0</v>
      </c>
      <c r="P144" s="78">
        <f t="shared" si="16"/>
        <v>0</v>
      </c>
      <c r="Q144" s="78">
        <f t="shared" si="16"/>
        <v>0</v>
      </c>
      <c r="R144" s="78">
        <f t="shared" si="16"/>
        <v>0</v>
      </c>
      <c r="S144" s="78">
        <f t="shared" si="16"/>
        <v>0</v>
      </c>
      <c r="T144" s="78">
        <f t="shared" si="16"/>
        <v>0</v>
      </c>
      <c r="U144" s="78">
        <f t="shared" si="16"/>
        <v>0</v>
      </c>
      <c r="V144" s="78">
        <f t="shared" si="16"/>
        <v>0</v>
      </c>
      <c r="W144" s="78" t="e">
        <f t="shared" si="16"/>
        <v>#VALUE!</v>
      </c>
      <c r="X144" s="78">
        <f t="shared" si="16"/>
        <v>0</v>
      </c>
      <c r="Y144" s="78">
        <f t="shared" si="16"/>
        <v>0</v>
      </c>
    </row>
    <row r="145" spans="2:25" s="44" customFormat="1" ht="12.75">
      <c r="B145" s="84"/>
      <c r="C145" s="77"/>
      <c r="D145" s="84" t="s">
        <v>5</v>
      </c>
      <c r="E145" s="78">
        <v>111</v>
      </c>
      <c r="F145" s="78">
        <v>3</v>
      </c>
      <c r="G145" s="78">
        <v>18</v>
      </c>
      <c r="H145" s="78">
        <v>14</v>
      </c>
      <c r="I145" s="78">
        <v>93</v>
      </c>
      <c r="J145" s="79">
        <v>11181.91612</v>
      </c>
      <c r="K145" s="78">
        <v>20</v>
      </c>
      <c r="L145" s="78">
        <v>45</v>
      </c>
      <c r="M145" s="78">
        <v>39</v>
      </c>
      <c r="N145" s="78">
        <v>9</v>
      </c>
      <c r="O145" s="78">
        <v>10</v>
      </c>
      <c r="P145" s="78">
        <v>21</v>
      </c>
      <c r="Q145" s="78">
        <v>3</v>
      </c>
      <c r="R145" s="78">
        <v>1</v>
      </c>
      <c r="S145" s="78">
        <v>0</v>
      </c>
      <c r="T145" s="78">
        <v>2</v>
      </c>
      <c r="U145" s="79">
        <v>7894.40034</v>
      </c>
      <c r="V145" s="79">
        <v>4400.2435399999995</v>
      </c>
      <c r="W145" s="78" t="s">
        <v>36</v>
      </c>
      <c r="X145" s="78">
        <v>33</v>
      </c>
      <c r="Y145" s="78">
        <v>30</v>
      </c>
    </row>
    <row r="146" spans="1:25" s="44" customFormat="1" ht="33.75" customHeight="1" thickBot="1">
      <c r="A146" s="219" t="s">
        <v>148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</row>
    <row r="147" spans="1:28" s="44" customFormat="1" ht="12.75" customHeight="1">
      <c r="A147" s="220" t="s">
        <v>149</v>
      </c>
      <c r="B147" s="221"/>
      <c r="C147" s="221"/>
      <c r="D147" s="222"/>
      <c r="E147" s="81" t="s">
        <v>85</v>
      </c>
      <c r="F147" s="81" t="s">
        <v>86</v>
      </c>
      <c r="G147" s="81" t="s">
        <v>87</v>
      </c>
      <c r="H147" s="81" t="s">
        <v>88</v>
      </c>
      <c r="I147" s="81" t="s">
        <v>89</v>
      </c>
      <c r="J147" s="81" t="s">
        <v>90</v>
      </c>
      <c r="K147" s="81" t="s">
        <v>91</v>
      </c>
      <c r="L147" s="81" t="s">
        <v>92</v>
      </c>
      <c r="M147" s="81" t="s">
        <v>93</v>
      </c>
      <c r="N147" s="81" t="s">
        <v>94</v>
      </c>
      <c r="O147" s="81" t="s">
        <v>95</v>
      </c>
      <c r="P147" s="81" t="s">
        <v>96</v>
      </c>
      <c r="Q147" s="81" t="s">
        <v>97</v>
      </c>
      <c r="R147" s="81" t="s">
        <v>98</v>
      </c>
      <c r="S147" s="81" t="s">
        <v>99</v>
      </c>
      <c r="T147" s="81" t="s">
        <v>100</v>
      </c>
      <c r="U147" s="81" t="s">
        <v>101</v>
      </c>
      <c r="V147" s="81" t="s">
        <v>139</v>
      </c>
      <c r="W147" s="81" t="s">
        <v>140</v>
      </c>
      <c r="X147" s="81" t="s">
        <v>175</v>
      </c>
      <c r="Y147" s="81" t="s">
        <v>176</v>
      </c>
      <c r="Z147" s="247" t="s">
        <v>172</v>
      </c>
      <c r="AA147" s="232"/>
      <c r="AB147" s="232"/>
    </row>
    <row r="148" spans="1:28" s="44" customFormat="1" ht="45.75" customHeight="1" thickBot="1">
      <c r="A148" s="229" t="s">
        <v>150</v>
      </c>
      <c r="B148" s="230"/>
      <c r="C148" s="230"/>
      <c r="D148" s="231"/>
      <c r="E148" s="121">
        <f>G148+I148</f>
        <v>0</v>
      </c>
      <c r="F148" s="82"/>
      <c r="G148" s="82"/>
      <c r="H148" s="82"/>
      <c r="I148" s="121">
        <f>L148+M148+N148</f>
        <v>0</v>
      </c>
      <c r="J148" s="83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3"/>
      <c r="V148" s="83"/>
      <c r="W148" s="91"/>
      <c r="X148" s="82"/>
      <c r="Y148" s="82"/>
      <c r="Z148" s="247"/>
      <c r="AA148" s="232"/>
      <c r="AB148" s="232"/>
    </row>
    <row r="149" spans="1:25" s="44" customFormat="1" ht="12.75">
      <c r="A149" s="92"/>
      <c r="B149" s="92"/>
      <c r="C149" s="92"/>
      <c r="D149" s="92"/>
      <c r="E149" s="93"/>
      <c r="F149" s="93"/>
      <c r="G149" s="93"/>
      <c r="H149" s="93"/>
      <c r="I149" s="93"/>
      <c r="J149" s="94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4"/>
      <c r="V149" s="94"/>
      <c r="W149" s="93"/>
      <c r="X149" s="93"/>
      <c r="Y149" s="93"/>
    </row>
    <row r="150" spans="1:25" s="44" customFormat="1" ht="24">
      <c r="A150" s="92"/>
      <c r="B150" s="92"/>
      <c r="C150" s="92"/>
      <c r="D150" s="92" t="s">
        <v>211</v>
      </c>
      <c r="E150" s="181">
        <f>E32+E41+E46+E50+E43</f>
        <v>106</v>
      </c>
      <c r="F150" s="181">
        <f aca="true" t="shared" si="17" ref="F150:Y150">F32+F41+F46+F50+F43</f>
        <v>12</v>
      </c>
      <c r="G150" s="181">
        <f t="shared" si="17"/>
        <v>15</v>
      </c>
      <c r="H150" s="181">
        <f t="shared" si="17"/>
        <v>2</v>
      </c>
      <c r="I150" s="181">
        <f t="shared" si="17"/>
        <v>91</v>
      </c>
      <c r="J150" s="181">
        <f t="shared" si="17"/>
        <v>14879.48705</v>
      </c>
      <c r="K150" s="181">
        <f t="shared" si="17"/>
        <v>11</v>
      </c>
      <c r="L150" s="181">
        <f t="shared" si="17"/>
        <v>29</v>
      </c>
      <c r="M150" s="181">
        <f t="shared" si="17"/>
        <v>33</v>
      </c>
      <c r="N150" s="181">
        <f t="shared" si="17"/>
        <v>29</v>
      </c>
      <c r="O150" s="181">
        <f t="shared" si="17"/>
        <v>5</v>
      </c>
      <c r="P150" s="181">
        <f t="shared" si="17"/>
        <v>23</v>
      </c>
      <c r="Q150" s="181">
        <f t="shared" si="17"/>
        <v>0</v>
      </c>
      <c r="R150" s="181">
        <f t="shared" si="17"/>
        <v>12</v>
      </c>
      <c r="S150" s="181">
        <f t="shared" si="17"/>
        <v>0</v>
      </c>
      <c r="T150" s="181">
        <f t="shared" si="17"/>
        <v>0</v>
      </c>
      <c r="U150" s="181">
        <f t="shared" si="17"/>
        <v>10341.06054</v>
      </c>
      <c r="V150" s="181">
        <f t="shared" si="17"/>
        <v>2785.99335</v>
      </c>
      <c r="W150" s="181">
        <f t="shared" si="17"/>
        <v>0</v>
      </c>
      <c r="X150" s="181">
        <f t="shared" si="17"/>
        <v>40</v>
      </c>
      <c r="Y150" s="181">
        <f t="shared" si="17"/>
        <v>34</v>
      </c>
    </row>
    <row r="151" spans="1:25" s="44" customFormat="1" ht="7.5" customHeight="1">
      <c r="A151" s="92"/>
      <c r="B151" s="92"/>
      <c r="C151" s="92"/>
      <c r="D151" s="92"/>
      <c r="E151" s="181"/>
      <c r="F151" s="181"/>
      <c r="G151" s="181"/>
      <c r="H151" s="181"/>
      <c r="I151" s="181"/>
      <c r="J151" s="182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2"/>
      <c r="V151" s="182"/>
      <c r="W151" s="181"/>
      <c r="X151" s="181"/>
      <c r="Y151" s="181"/>
    </row>
    <row r="152" spans="1:25" s="44" customFormat="1" ht="24">
      <c r="A152" s="92"/>
      <c r="B152" s="92"/>
      <c r="C152" s="92"/>
      <c r="D152" s="92" t="s">
        <v>210</v>
      </c>
      <c r="E152" s="181">
        <f>E31+E40+E45+E49</f>
        <v>87</v>
      </c>
      <c r="F152" s="181">
        <f aca="true" t="shared" si="18" ref="F152:Y152">F31+F40+F45+F49</f>
        <v>3</v>
      </c>
      <c r="G152" s="181">
        <f t="shared" si="18"/>
        <v>16</v>
      </c>
      <c r="H152" s="181">
        <f t="shared" si="18"/>
        <v>12</v>
      </c>
      <c r="I152" s="181">
        <f t="shared" si="18"/>
        <v>71</v>
      </c>
      <c r="J152" s="181">
        <f t="shared" si="18"/>
        <v>7079.41612</v>
      </c>
      <c r="K152" s="181">
        <f t="shared" si="18"/>
        <v>12</v>
      </c>
      <c r="L152" s="181">
        <f t="shared" si="18"/>
        <v>36</v>
      </c>
      <c r="M152" s="181">
        <f t="shared" si="18"/>
        <v>28</v>
      </c>
      <c r="N152" s="181">
        <f t="shared" si="18"/>
        <v>7</v>
      </c>
      <c r="O152" s="181">
        <f t="shared" si="18"/>
        <v>6</v>
      </c>
      <c r="P152" s="181">
        <f t="shared" si="18"/>
        <v>17</v>
      </c>
      <c r="Q152" s="181">
        <f t="shared" si="18"/>
        <v>3</v>
      </c>
      <c r="R152" s="181">
        <f t="shared" si="18"/>
        <v>2</v>
      </c>
      <c r="S152" s="181">
        <f t="shared" si="18"/>
        <v>0</v>
      </c>
      <c r="T152" s="181">
        <f t="shared" si="18"/>
        <v>2</v>
      </c>
      <c r="U152" s="181">
        <f t="shared" si="18"/>
        <v>4431.90034</v>
      </c>
      <c r="V152" s="181">
        <f t="shared" si="18"/>
        <v>2718.74354</v>
      </c>
      <c r="W152" s="181">
        <f t="shared" si="18"/>
        <v>0</v>
      </c>
      <c r="X152" s="181">
        <f t="shared" si="18"/>
        <v>23</v>
      </c>
      <c r="Y152" s="181">
        <f t="shared" si="18"/>
        <v>22</v>
      </c>
    </row>
    <row r="153" spans="1:25" s="44" customFormat="1" ht="12" customHeight="1">
      <c r="A153" s="92"/>
      <c r="B153" s="92"/>
      <c r="C153" s="92"/>
      <c r="D153" s="92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</row>
    <row r="154" spans="1:25" s="44" customFormat="1" ht="24">
      <c r="A154" s="92"/>
      <c r="B154" s="92"/>
      <c r="C154" s="92"/>
      <c r="D154" s="187" t="s">
        <v>213</v>
      </c>
      <c r="E154" s="188"/>
      <c r="F154" s="188"/>
      <c r="G154" s="188"/>
      <c r="H154" s="188"/>
      <c r="I154" s="188">
        <f>I152+K159</f>
        <v>73</v>
      </c>
      <c r="J154" s="188">
        <f>J152+L159</f>
        <v>7146.818859999999</v>
      </c>
      <c r="K154" s="251">
        <f>K152+L152+M159+O159</f>
        <v>51</v>
      </c>
      <c r="L154" s="251"/>
      <c r="M154" s="188"/>
      <c r="N154" s="188"/>
      <c r="O154" s="188"/>
      <c r="P154" s="188"/>
      <c r="Q154" s="188"/>
      <c r="R154" s="188"/>
      <c r="S154" s="188"/>
      <c r="T154" s="188"/>
      <c r="U154" s="188">
        <f>U152+L159</f>
        <v>4499.30308</v>
      </c>
      <c r="V154" s="188">
        <f>V152+N159+P159</f>
        <v>2857.29204</v>
      </c>
      <c r="W154" s="188"/>
      <c r="X154" s="188"/>
      <c r="Y154" s="188"/>
    </row>
    <row r="155" spans="1:25" s="44" customFormat="1" ht="11.25" customHeight="1">
      <c r="A155" s="92"/>
      <c r="B155" s="92"/>
      <c r="C155" s="92"/>
      <c r="D155" s="92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</row>
    <row r="156" spans="1:25" s="44" customFormat="1" ht="24" customHeight="1">
      <c r="A156" s="92"/>
      <c r="B156" s="92"/>
      <c r="C156" s="92"/>
      <c r="D156" s="189" t="s">
        <v>212</v>
      </c>
      <c r="E156" s="190"/>
      <c r="F156" s="190"/>
      <c r="G156" s="190"/>
      <c r="H156" s="190"/>
      <c r="I156" s="190">
        <f>I150+K157-K159</f>
        <v>93</v>
      </c>
      <c r="J156" s="190">
        <f>J150+L160</f>
        <v>18484.88002</v>
      </c>
      <c r="K156" s="252">
        <f>K150+L150+K160</f>
        <v>42</v>
      </c>
      <c r="L156" s="252"/>
      <c r="M156" s="190"/>
      <c r="N156" s="190"/>
      <c r="O156" s="190"/>
      <c r="P156" s="190"/>
      <c r="Q156" s="190"/>
      <c r="R156" s="190"/>
      <c r="S156" s="127" t="s">
        <v>215</v>
      </c>
      <c r="T156" s="190">
        <v>13946.45351</v>
      </c>
      <c r="U156" s="190">
        <f>U150+L160-V160</f>
        <v>10465.538509999998</v>
      </c>
      <c r="V156" s="190">
        <f>V150+0</f>
        <v>2785.99335</v>
      </c>
      <c r="W156" s="190"/>
      <c r="X156" s="190">
        <f>V156+V100</f>
        <v>2900.9502700000003</v>
      </c>
      <c r="Y156" s="190"/>
    </row>
    <row r="157" spans="1:25" s="44" customFormat="1" ht="30.75" customHeight="1">
      <c r="A157" s="92"/>
      <c r="B157" s="92"/>
      <c r="C157" s="92"/>
      <c r="D157" s="92"/>
      <c r="E157" s="138"/>
      <c r="F157" s="138"/>
      <c r="G157" s="138"/>
      <c r="H157" s="138"/>
      <c r="I157" s="138"/>
      <c r="J157" s="139" t="s">
        <v>161</v>
      </c>
      <c r="K157" s="186">
        <v>4</v>
      </c>
      <c r="L157" s="186">
        <v>3672.79571</v>
      </c>
      <c r="M157" s="186">
        <v>1</v>
      </c>
      <c r="N157" s="186">
        <v>71.14576</v>
      </c>
      <c r="O157" s="186">
        <v>2</v>
      </c>
      <c r="P157" s="186">
        <v>67.40274</v>
      </c>
      <c r="Q157" s="186">
        <v>1</v>
      </c>
      <c r="R157" s="186">
        <v>124.47797</v>
      </c>
      <c r="S157" s="186">
        <v>1</v>
      </c>
      <c r="T157" s="186">
        <v>3480.915</v>
      </c>
      <c r="U157" s="186">
        <v>1</v>
      </c>
      <c r="V157" s="186">
        <v>3480.915</v>
      </c>
      <c r="W157" s="138"/>
      <c r="X157" s="138"/>
      <c r="Y157" s="138"/>
    </row>
    <row r="158" spans="1:25" s="44" customFormat="1" ht="15" customHeight="1">
      <c r="A158" s="92"/>
      <c r="B158" s="92"/>
      <c r="C158" s="92"/>
      <c r="D158" s="92"/>
      <c r="E158" s="138"/>
      <c r="F158" s="138"/>
      <c r="G158" s="138"/>
      <c r="H158" s="226" t="s">
        <v>31</v>
      </c>
      <c r="I158" s="227"/>
      <c r="J158" s="228"/>
      <c r="K158" s="183" t="s">
        <v>85</v>
      </c>
      <c r="L158" s="184" t="s">
        <v>86</v>
      </c>
      <c r="M158" s="184" t="s">
        <v>87</v>
      </c>
      <c r="N158" s="184" t="s">
        <v>88</v>
      </c>
      <c r="O158" s="184" t="s">
        <v>89</v>
      </c>
      <c r="P158" s="184" t="s">
        <v>90</v>
      </c>
      <c r="Q158" s="184" t="s">
        <v>91</v>
      </c>
      <c r="R158" s="184" t="s">
        <v>92</v>
      </c>
      <c r="S158" s="184" t="s">
        <v>93</v>
      </c>
      <c r="T158" s="184" t="s">
        <v>94</v>
      </c>
      <c r="U158" s="184" t="s">
        <v>95</v>
      </c>
      <c r="V158" s="184" t="s">
        <v>96</v>
      </c>
      <c r="W158" s="138"/>
      <c r="X158" s="138">
        <f>U156+V157</f>
        <v>13946.45351</v>
      </c>
      <c r="Y158" s="138"/>
    </row>
    <row r="159" spans="1:25" s="44" customFormat="1" ht="13.5" customHeight="1">
      <c r="A159" s="92"/>
      <c r="B159" s="92"/>
      <c r="C159" s="92"/>
      <c r="D159" s="92"/>
      <c r="E159" s="138"/>
      <c r="F159" s="138"/>
      <c r="G159" s="138"/>
      <c r="H159" s="253" t="s">
        <v>209</v>
      </c>
      <c r="I159" s="254"/>
      <c r="J159" s="255"/>
      <c r="K159" s="185">
        <v>2</v>
      </c>
      <c r="L159" s="185">
        <v>67.40274</v>
      </c>
      <c r="M159" s="185">
        <v>1</v>
      </c>
      <c r="N159" s="185">
        <v>71.14576</v>
      </c>
      <c r="O159" s="185">
        <v>2</v>
      </c>
      <c r="P159" s="185">
        <v>67.40274</v>
      </c>
      <c r="Q159" s="185">
        <v>0</v>
      </c>
      <c r="R159" s="185">
        <v>0</v>
      </c>
      <c r="S159" s="185">
        <v>0</v>
      </c>
      <c r="T159" s="185">
        <v>0</v>
      </c>
      <c r="U159" s="185">
        <v>0</v>
      </c>
      <c r="V159" s="185">
        <v>0</v>
      </c>
      <c r="W159" s="138"/>
      <c r="X159" s="138"/>
      <c r="Y159" s="138"/>
    </row>
    <row r="160" spans="1:25" s="44" customFormat="1" ht="13.5" customHeight="1">
      <c r="A160" s="92"/>
      <c r="B160" s="92"/>
      <c r="C160" s="92"/>
      <c r="D160" s="92"/>
      <c r="E160" s="138"/>
      <c r="F160" s="138"/>
      <c r="G160" s="138"/>
      <c r="H160" s="191"/>
      <c r="I160" s="191"/>
      <c r="J160" s="191" t="s">
        <v>214</v>
      </c>
      <c r="K160" s="192">
        <f>K157-K159</f>
        <v>2</v>
      </c>
      <c r="L160" s="192">
        <f aca="true" t="shared" si="19" ref="L160:V160">L157-L159</f>
        <v>3605.39297</v>
      </c>
      <c r="M160" s="192">
        <f t="shared" si="19"/>
        <v>0</v>
      </c>
      <c r="N160" s="192">
        <f t="shared" si="19"/>
        <v>0</v>
      </c>
      <c r="O160" s="192">
        <f t="shared" si="19"/>
        <v>0</v>
      </c>
      <c r="P160" s="192">
        <f t="shared" si="19"/>
        <v>0</v>
      </c>
      <c r="Q160" s="192">
        <f t="shared" si="19"/>
        <v>1</v>
      </c>
      <c r="R160" s="192">
        <f t="shared" si="19"/>
        <v>124.47797</v>
      </c>
      <c r="S160" s="192">
        <f t="shared" si="19"/>
        <v>1</v>
      </c>
      <c r="T160" s="192">
        <f t="shared" si="19"/>
        <v>3480.915</v>
      </c>
      <c r="U160" s="192">
        <f t="shared" si="19"/>
        <v>1</v>
      </c>
      <c r="V160" s="192">
        <f t="shared" si="19"/>
        <v>3480.915</v>
      </c>
      <c r="W160" s="138"/>
      <c r="X160" s="138"/>
      <c r="Y160" s="138"/>
    </row>
    <row r="161" spans="2:25" s="44" customFormat="1" ht="13.5" thickBot="1">
      <c r="B161" s="84"/>
      <c r="C161" s="77"/>
      <c r="D161" s="84"/>
      <c r="E161" s="78"/>
      <c r="F161" s="78"/>
      <c r="G161" s="78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9"/>
      <c r="V161" s="79"/>
      <c r="W161" s="78"/>
      <c r="X161" s="78">
        <v>138.5485</v>
      </c>
      <c r="Y161" s="78">
        <f>V162+X161</f>
        <v>13810.437270000002</v>
      </c>
    </row>
    <row r="162" spans="1:26" ht="18" customHeight="1" thickTop="1">
      <c r="A162" s="95"/>
      <c r="B162" s="248" t="s">
        <v>116</v>
      </c>
      <c r="C162" s="249"/>
      <c r="D162" s="250"/>
      <c r="E162" s="142">
        <f>E9+E10+E11+E12+E13+E14+E17+E20+E23+E24+E30+E35+E38+E39+E53+E57+E58+E59+E60+E61+E68+E92+E98+E99+E100+E118+E121+E122</f>
        <v>849</v>
      </c>
      <c r="F162" s="142">
        <f>F11+F17+F24+F30+F35+F38+F39+F53+F58+F59+F60+F61+F68+F92+F118+F122</f>
        <v>21</v>
      </c>
      <c r="G162" s="142">
        <f aca="true" t="shared" si="20" ref="G162:O162">G9+G10+G11+G12+G13+G14+G17+G20+G23+G24+G30+G35+G38+G39+G53+G57+G58+G59+G60+G61+G68+G92+G98+G99+G100+G118+G121+G122</f>
        <v>283</v>
      </c>
      <c r="H162" s="142">
        <f t="shared" si="20"/>
        <v>228</v>
      </c>
      <c r="I162" s="142">
        <f t="shared" si="20"/>
        <v>566</v>
      </c>
      <c r="J162" s="142">
        <f t="shared" si="20"/>
        <v>33794.60317</v>
      </c>
      <c r="K162" s="142">
        <f t="shared" si="20"/>
        <v>170</v>
      </c>
      <c r="L162" s="142">
        <f t="shared" si="20"/>
        <v>317</v>
      </c>
      <c r="M162" s="142">
        <f t="shared" si="20"/>
        <v>175</v>
      </c>
      <c r="N162" s="142">
        <f t="shared" si="20"/>
        <v>74</v>
      </c>
      <c r="O162" s="142">
        <f t="shared" si="20"/>
        <v>122</v>
      </c>
      <c r="P162" s="142">
        <f aca="true" t="shared" si="21" ref="P162:V162">P9+P10+P11+P12+P13+P14+P17+P20+P23+P24+P30+P35+P38+P39+P53+P57+P58+P59+P60+P61+P68+P92+P98+P99+P100+P118+P121+P122</f>
        <v>105</v>
      </c>
      <c r="Q162" s="142">
        <f t="shared" si="21"/>
        <v>11</v>
      </c>
      <c r="R162" s="142">
        <f t="shared" si="21"/>
        <v>23</v>
      </c>
      <c r="S162" s="142">
        <f t="shared" si="21"/>
        <v>34</v>
      </c>
      <c r="T162" s="142">
        <f t="shared" si="21"/>
        <v>13</v>
      </c>
      <c r="U162" s="142">
        <f t="shared" si="21"/>
        <v>25791.36088</v>
      </c>
      <c r="V162" s="142">
        <f t="shared" si="21"/>
        <v>13671.888770000001</v>
      </c>
      <c r="W162" s="142">
        <f>W10+W12+W17+W23+W57+W58+W59+W60+W61+W92+W100+W122</f>
        <v>29</v>
      </c>
      <c r="X162" s="142">
        <f>X9+X10+X11+X12+X13+X14+X17+X20+X23+X24+X30+X35+X38+X39+X53+X57+X58+X59+X60+X61+X68+X92+X98+X99+X100+X118+X121+X122</f>
        <v>506</v>
      </c>
      <c r="Y162" s="142">
        <f>Y10+Y11+Y12+Y13+Y14+Y17+Y20+Y23+Y30+Y35+Y38+Y39+Y53+Y57+Y58+Y59+Y60+Y68+Y92+Y98+Y100+Y118+Y121+Y122</f>
        <v>158</v>
      </c>
      <c r="Z162" s="96"/>
    </row>
    <row r="163" spans="1:26" ht="12.75">
      <c r="A163" s="97"/>
      <c r="B163" s="213" t="s">
        <v>4</v>
      </c>
      <c r="C163" s="214"/>
      <c r="D163" s="215"/>
      <c r="E163" s="143">
        <f>E26+E28+E33+E34+E37+E42+E43+E47+E48+E51+E52+E56+E64+E65+E71+E72+E75+E76+E79+E80+E84+E85+E88+E89+E95+E96+E103+E104+E107+E108+E112+E113+E116+E117</f>
        <v>19</v>
      </c>
      <c r="F163" s="143">
        <f aca="true" t="shared" si="22" ref="F163:Y163">F26+F28+F33+F34+F37+F42+F43+F47+F48+F51+F52+F56+F64+F65+F71+F72+F75+F76+F79+F80+F84+F85+F88+F89+F95+F96+F103+F104+F107+F108+F112+F113+F116+F117</f>
        <v>0</v>
      </c>
      <c r="G163" s="143">
        <f t="shared" si="22"/>
        <v>3</v>
      </c>
      <c r="H163" s="143">
        <f t="shared" si="22"/>
        <v>0</v>
      </c>
      <c r="I163" s="143">
        <f t="shared" si="22"/>
        <v>16</v>
      </c>
      <c r="J163" s="143">
        <f t="shared" si="22"/>
        <v>4046.10904</v>
      </c>
      <c r="K163" s="143">
        <f t="shared" si="22"/>
        <v>0</v>
      </c>
      <c r="L163" s="143">
        <f t="shared" si="22"/>
        <v>0</v>
      </c>
      <c r="M163" s="143">
        <f t="shared" si="22"/>
        <v>7</v>
      </c>
      <c r="N163" s="143">
        <f t="shared" si="22"/>
        <v>9</v>
      </c>
      <c r="O163" s="143">
        <f t="shared" si="22"/>
        <v>0</v>
      </c>
      <c r="P163" s="143">
        <f t="shared" si="22"/>
        <v>9</v>
      </c>
      <c r="Q163" s="143">
        <f t="shared" si="22"/>
        <v>0</v>
      </c>
      <c r="R163" s="143">
        <f t="shared" si="22"/>
        <v>9</v>
      </c>
      <c r="S163" s="143">
        <f t="shared" si="22"/>
        <v>0</v>
      </c>
      <c r="T163" s="143">
        <f t="shared" si="22"/>
        <v>0</v>
      </c>
      <c r="U163" s="143">
        <f t="shared" si="22"/>
        <v>1400.17029</v>
      </c>
      <c r="V163" s="143">
        <f t="shared" si="22"/>
        <v>0</v>
      </c>
      <c r="W163" s="143">
        <f t="shared" si="22"/>
        <v>0</v>
      </c>
      <c r="X163" s="143">
        <f t="shared" si="22"/>
        <v>1</v>
      </c>
      <c r="Y163" s="143">
        <f t="shared" si="22"/>
        <v>6</v>
      </c>
      <c r="Z163" s="96"/>
    </row>
    <row r="164" spans="1:25" ht="27.75" customHeight="1">
      <c r="A164" s="97"/>
      <c r="B164" s="223" t="s">
        <v>0</v>
      </c>
      <c r="C164" s="224"/>
      <c r="D164" s="225"/>
      <c r="E164" s="143">
        <f>E33+E42+E47+E51+E64+E71+E75+E79+E84+E88+E95+E103+E107+E112+E116</f>
        <v>0</v>
      </c>
      <c r="F164" s="143">
        <f aca="true" t="shared" si="23" ref="F164:Y164">F33+F42+F47+F51+F64+F71+F75+F79+F84+F88+F95+F103+F107+F112+F116</f>
        <v>0</v>
      </c>
      <c r="G164" s="143">
        <f t="shared" si="23"/>
        <v>0</v>
      </c>
      <c r="H164" s="143">
        <f t="shared" si="23"/>
        <v>0</v>
      </c>
      <c r="I164" s="143">
        <f t="shared" si="23"/>
        <v>0</v>
      </c>
      <c r="J164" s="143">
        <f t="shared" si="23"/>
        <v>0</v>
      </c>
      <c r="K164" s="143">
        <f t="shared" si="23"/>
        <v>0</v>
      </c>
      <c r="L164" s="143">
        <f t="shared" si="23"/>
        <v>0</v>
      </c>
      <c r="M164" s="143">
        <f t="shared" si="23"/>
        <v>0</v>
      </c>
      <c r="N164" s="143">
        <f t="shared" si="23"/>
        <v>0</v>
      </c>
      <c r="O164" s="143">
        <f t="shared" si="23"/>
        <v>0</v>
      </c>
      <c r="P164" s="143">
        <f t="shared" si="23"/>
        <v>0</v>
      </c>
      <c r="Q164" s="143">
        <f t="shared" si="23"/>
        <v>0</v>
      </c>
      <c r="R164" s="143">
        <f t="shared" si="23"/>
        <v>0</v>
      </c>
      <c r="S164" s="143">
        <f t="shared" si="23"/>
        <v>0</v>
      </c>
      <c r="T164" s="143">
        <f t="shared" si="23"/>
        <v>0</v>
      </c>
      <c r="U164" s="143">
        <f t="shared" si="23"/>
        <v>0</v>
      </c>
      <c r="V164" s="143">
        <f t="shared" si="23"/>
        <v>0</v>
      </c>
      <c r="W164" s="143">
        <f t="shared" si="23"/>
        <v>0</v>
      </c>
      <c r="X164" s="143">
        <f t="shared" si="23"/>
        <v>0</v>
      </c>
      <c r="Y164" s="143">
        <f t="shared" si="23"/>
        <v>0</v>
      </c>
    </row>
    <row r="165" spans="1:25" ht="12.75">
      <c r="A165" s="97"/>
      <c r="B165" s="213" t="s">
        <v>3</v>
      </c>
      <c r="C165" s="214"/>
      <c r="D165" s="215"/>
      <c r="E165" s="143">
        <f>E12+E15+E16+E18+E19+E21+E22+E25+E27+E31+E32+E36+E38+E40+E41+E45+E46+E49+E50+E54+E55+E62+E63+E69+E70+E73+E74+E77+E78+E82+E83+E86+E87+E93+E94+E101+E102+E105+E106+E110+E111+E114+E115+E119+E120</f>
        <v>359</v>
      </c>
      <c r="F165" s="143">
        <f>F15+F16+F18+F19+F21+F22+F25+F27+F31+F32+F36+F38+F40+F41+F45+F46+F49+F50+F54+F55+F62+F63+F69+F70+F73+F74+F77+F78+F82+F83+F86+F87+F93+F94+F101+F102+F105+F106+F110+F111+F114+F115+F119+F120</f>
        <v>21</v>
      </c>
      <c r="G165" s="143">
        <f aca="true" t="shared" si="24" ref="G165:Y165">G12+G15+G16+G18+G19+G21+G22+G25+G27+G31+G32+G36+G38+G40+G41+G45+G46+G49+G50+G54+G55+G62+G63+G69+G70+G73+G74+G77+G78+G82+G83+G86+G87+G93+G94+G101+G102+G105+G106+G110+G111+G114+G115+G119+G120</f>
        <v>90</v>
      </c>
      <c r="H165" s="143">
        <f t="shared" si="24"/>
        <v>46</v>
      </c>
      <c r="I165" s="143">
        <f t="shared" si="24"/>
        <v>269</v>
      </c>
      <c r="J165" s="143">
        <f t="shared" si="24"/>
        <v>23310.794130000002</v>
      </c>
      <c r="K165" s="143">
        <f t="shared" si="24"/>
        <v>45</v>
      </c>
      <c r="L165" s="143">
        <f t="shared" si="24"/>
        <v>125</v>
      </c>
      <c r="M165" s="143">
        <f t="shared" si="24"/>
        <v>108</v>
      </c>
      <c r="N165" s="143">
        <f t="shared" si="24"/>
        <v>36</v>
      </c>
      <c r="O165" s="143">
        <f t="shared" si="24"/>
        <v>18</v>
      </c>
      <c r="P165" s="143">
        <f t="shared" si="24"/>
        <v>49</v>
      </c>
      <c r="Q165" s="143">
        <f t="shared" si="24"/>
        <v>5</v>
      </c>
      <c r="R165" s="143">
        <f t="shared" si="24"/>
        <v>10</v>
      </c>
      <c r="S165" s="143">
        <f t="shared" si="24"/>
        <v>1</v>
      </c>
      <c r="T165" s="143">
        <f t="shared" si="24"/>
        <v>2</v>
      </c>
      <c r="U165" s="143">
        <f t="shared" si="24"/>
        <v>18560.79059</v>
      </c>
      <c r="V165" s="143">
        <f t="shared" si="24"/>
        <v>8400.58877</v>
      </c>
      <c r="W165" s="143" t="e">
        <f t="shared" si="24"/>
        <v>#VALUE!</v>
      </c>
      <c r="X165" s="143">
        <f t="shared" si="24"/>
        <v>141</v>
      </c>
      <c r="Y165" s="143">
        <f t="shared" si="24"/>
        <v>109</v>
      </c>
    </row>
    <row r="166" spans="1:25" ht="28.5" customHeight="1">
      <c r="A166" s="97"/>
      <c r="B166" s="223" t="s">
        <v>0</v>
      </c>
      <c r="C166" s="224"/>
      <c r="D166" s="225"/>
      <c r="E166" s="143">
        <f>E15+E18+E21+E31+E40+E45+E49+E54+E62+E69+E73+E77+E82+E86+E93+E101+E105+E110+E114+E119</f>
        <v>167</v>
      </c>
      <c r="F166" s="143">
        <f aca="true" t="shared" si="25" ref="F166:Y166">F15+F18+F21+F31+F40+F45+F49+F54+F62+F69+F73+F77+F82+F86+F93+F101+F105+F110+F114+F119</f>
        <v>3</v>
      </c>
      <c r="G166" s="143">
        <f t="shared" si="25"/>
        <v>46</v>
      </c>
      <c r="H166" s="143">
        <f t="shared" si="25"/>
        <v>27</v>
      </c>
      <c r="I166" s="143">
        <f t="shared" si="25"/>
        <v>121</v>
      </c>
      <c r="J166" s="143">
        <f t="shared" si="25"/>
        <v>10059.41612</v>
      </c>
      <c r="K166" s="143">
        <f t="shared" si="25"/>
        <v>21</v>
      </c>
      <c r="L166" s="143">
        <f t="shared" si="25"/>
        <v>68</v>
      </c>
      <c r="M166" s="143">
        <f t="shared" si="25"/>
        <v>44</v>
      </c>
      <c r="N166" s="143">
        <f t="shared" si="25"/>
        <v>9</v>
      </c>
      <c r="O166" s="143">
        <f t="shared" si="25"/>
        <v>6</v>
      </c>
      <c r="P166" s="143">
        <f t="shared" si="25"/>
        <v>20</v>
      </c>
      <c r="Q166" s="143">
        <f t="shared" si="25"/>
        <v>3</v>
      </c>
      <c r="R166" s="143">
        <f t="shared" si="25"/>
        <v>3</v>
      </c>
      <c r="S166" s="143">
        <f t="shared" si="25"/>
        <v>0</v>
      </c>
      <c r="T166" s="143">
        <f t="shared" si="25"/>
        <v>2</v>
      </c>
      <c r="U166" s="143">
        <f t="shared" si="25"/>
        <v>7311.90034</v>
      </c>
      <c r="V166" s="143">
        <f t="shared" si="25"/>
        <v>4680.3674599999995</v>
      </c>
      <c r="W166" s="143">
        <f t="shared" si="25"/>
        <v>0</v>
      </c>
      <c r="X166" s="143">
        <f t="shared" si="25"/>
        <v>39</v>
      </c>
      <c r="Y166" s="143">
        <f t="shared" si="25"/>
        <v>62</v>
      </c>
    </row>
    <row r="167" spans="1:25" ht="12.75">
      <c r="A167" s="97"/>
      <c r="B167" s="98" t="s">
        <v>42</v>
      </c>
      <c r="C167" s="99"/>
      <c r="D167" s="100"/>
      <c r="E167" s="143">
        <f>E58+E59+E60+E90</f>
        <v>2</v>
      </c>
      <c r="F167" s="143">
        <f aca="true" t="shared" si="26" ref="F167:X167">F58+F59+F60+F90</f>
        <v>0</v>
      </c>
      <c r="G167" s="143">
        <f t="shared" si="26"/>
        <v>0</v>
      </c>
      <c r="H167" s="143">
        <f t="shared" si="26"/>
        <v>0</v>
      </c>
      <c r="I167" s="143">
        <f t="shared" si="26"/>
        <v>2</v>
      </c>
      <c r="J167" s="143">
        <f t="shared" si="26"/>
        <v>50</v>
      </c>
      <c r="K167" s="143">
        <f t="shared" si="26"/>
        <v>0</v>
      </c>
      <c r="L167" s="143">
        <f t="shared" si="26"/>
        <v>2</v>
      </c>
      <c r="M167" s="143">
        <f t="shared" si="26"/>
        <v>0</v>
      </c>
      <c r="N167" s="143">
        <f t="shared" si="26"/>
        <v>0</v>
      </c>
      <c r="O167" s="143">
        <f t="shared" si="26"/>
        <v>0</v>
      </c>
      <c r="P167" s="143">
        <f t="shared" si="26"/>
        <v>0</v>
      </c>
      <c r="Q167" s="143">
        <f t="shared" si="26"/>
        <v>0</v>
      </c>
      <c r="R167" s="143">
        <f t="shared" si="26"/>
        <v>0</v>
      </c>
      <c r="S167" s="143">
        <f t="shared" si="26"/>
        <v>0</v>
      </c>
      <c r="T167" s="143">
        <f t="shared" si="26"/>
        <v>0</v>
      </c>
      <c r="U167" s="143">
        <f t="shared" si="26"/>
        <v>50</v>
      </c>
      <c r="V167" s="143">
        <f t="shared" si="26"/>
        <v>50</v>
      </c>
      <c r="W167" s="143">
        <f t="shared" si="26"/>
        <v>0</v>
      </c>
      <c r="X167" s="143">
        <f t="shared" si="26"/>
        <v>2</v>
      </c>
      <c r="Y167" s="143">
        <f>Y58+Y59+Y60+Y90</f>
        <v>0</v>
      </c>
    </row>
    <row r="168" spans="1:25" ht="12.75">
      <c r="A168" s="97"/>
      <c r="B168" s="213" t="s">
        <v>67</v>
      </c>
      <c r="C168" s="214"/>
      <c r="D168" s="215"/>
      <c r="E168" s="143">
        <f>E23+E57+E66+E81+E97+E109+E122</f>
        <v>110</v>
      </c>
      <c r="F168" s="143">
        <f>F66+F97+F109+F122</f>
        <v>0</v>
      </c>
      <c r="G168" s="143">
        <f aca="true" t="shared" si="27" ref="G168:O168">G23+G57+G66+G81+G97+G109+G122</f>
        <v>15</v>
      </c>
      <c r="H168" s="143">
        <f t="shared" si="27"/>
        <v>10</v>
      </c>
      <c r="I168" s="143">
        <f t="shared" si="27"/>
        <v>95</v>
      </c>
      <c r="J168" s="143">
        <f t="shared" si="27"/>
        <v>3951</v>
      </c>
      <c r="K168" s="143">
        <f t="shared" si="27"/>
        <v>13</v>
      </c>
      <c r="L168" s="143">
        <f t="shared" si="27"/>
        <v>57</v>
      </c>
      <c r="M168" s="143">
        <f t="shared" si="27"/>
        <v>13</v>
      </c>
      <c r="N168" s="143">
        <f t="shared" si="27"/>
        <v>25</v>
      </c>
      <c r="O168" s="143">
        <f t="shared" si="27"/>
        <v>4</v>
      </c>
      <c r="P168" s="143">
        <f aca="true" t="shared" si="28" ref="P168:Y168">P23+P57+P66+P81+P97+P109+P122</f>
        <v>8</v>
      </c>
      <c r="Q168" s="143">
        <f t="shared" si="28"/>
        <v>3</v>
      </c>
      <c r="R168" s="143">
        <f t="shared" si="28"/>
        <v>0</v>
      </c>
      <c r="S168" s="143">
        <f t="shared" si="28"/>
        <v>0</v>
      </c>
      <c r="T168" s="143">
        <f t="shared" si="28"/>
        <v>0</v>
      </c>
      <c r="U168" s="143">
        <f t="shared" si="28"/>
        <v>3533</v>
      </c>
      <c r="V168" s="143">
        <f t="shared" si="28"/>
        <v>2206</v>
      </c>
      <c r="W168" s="143">
        <f t="shared" si="28"/>
        <v>29</v>
      </c>
      <c r="X168" s="143">
        <f t="shared" si="28"/>
        <v>33</v>
      </c>
      <c r="Y168" s="143">
        <f t="shared" si="28"/>
        <v>43</v>
      </c>
    </row>
    <row r="169" spans="1:26" ht="12.75">
      <c r="A169" s="97"/>
      <c r="B169" s="213" t="s">
        <v>66</v>
      </c>
      <c r="C169" s="214"/>
      <c r="D169" s="215"/>
      <c r="E169" s="143">
        <f>E9+E10+E11+E13+E67+E91+E98+E99</f>
        <v>359</v>
      </c>
      <c r="F169" s="143">
        <f>F11+F67</f>
        <v>0</v>
      </c>
      <c r="G169" s="143">
        <f>G9+G10+G11+G13+G67+G91+G98+G99</f>
        <v>175</v>
      </c>
      <c r="H169" s="143">
        <f>H9+H10+H11+H13+H67+H91+H98+H99</f>
        <v>172</v>
      </c>
      <c r="I169" s="143">
        <f>I9+I10+I11+I13+I67+I91+I98+I99</f>
        <v>184</v>
      </c>
      <c r="J169" s="143">
        <f aca="true" t="shared" si="29" ref="J169:V169">J9+J10+J11+J13+J67+J91+J98+J99</f>
        <v>2436.7</v>
      </c>
      <c r="K169" s="143">
        <f t="shared" si="29"/>
        <v>112</v>
      </c>
      <c r="L169" s="143">
        <f t="shared" si="29"/>
        <v>133</v>
      </c>
      <c r="M169" s="143">
        <f t="shared" si="29"/>
        <v>47</v>
      </c>
      <c r="N169" s="143">
        <f t="shared" si="29"/>
        <v>4</v>
      </c>
      <c r="O169" s="143">
        <f t="shared" si="29"/>
        <v>100</v>
      </c>
      <c r="P169" s="143">
        <f t="shared" si="29"/>
        <v>39</v>
      </c>
      <c r="Q169" s="143">
        <f t="shared" si="29"/>
        <v>3</v>
      </c>
      <c r="R169" s="143">
        <f t="shared" si="29"/>
        <v>4</v>
      </c>
      <c r="S169" s="143">
        <f t="shared" si="29"/>
        <v>33</v>
      </c>
      <c r="T169" s="143">
        <f t="shared" si="29"/>
        <v>11</v>
      </c>
      <c r="U169" s="143">
        <f t="shared" si="29"/>
        <v>2247.4</v>
      </c>
      <c r="V169" s="143">
        <f t="shared" si="29"/>
        <v>3015.3</v>
      </c>
      <c r="W169" s="143">
        <f>W10+W12+W67</f>
        <v>0</v>
      </c>
      <c r="X169" s="143">
        <f>X9+X10+X11+X13+X67+X91+X98+X99</f>
        <v>329</v>
      </c>
      <c r="Y169" s="143">
        <f>Y10+Y11+Y13+Y67+Y91+Y98</f>
        <v>0</v>
      </c>
      <c r="Z169" s="96"/>
    </row>
    <row r="170" spans="1:26" ht="16.5" customHeight="1">
      <c r="A170" s="101"/>
      <c r="B170" s="213" t="s">
        <v>208</v>
      </c>
      <c r="C170" s="214"/>
      <c r="D170" s="215"/>
      <c r="E170" s="144">
        <f>E12</f>
        <v>5</v>
      </c>
      <c r="F170" s="144" t="str">
        <f aca="true" t="shared" si="30" ref="F170:Y170">F12</f>
        <v>Х</v>
      </c>
      <c r="G170" s="144">
        <f t="shared" si="30"/>
        <v>2</v>
      </c>
      <c r="H170" s="144">
        <f t="shared" si="30"/>
        <v>0</v>
      </c>
      <c r="I170" s="144">
        <f t="shared" si="30"/>
        <v>3</v>
      </c>
      <c r="J170" s="144">
        <f t="shared" si="30"/>
        <v>25</v>
      </c>
      <c r="K170" s="144">
        <f t="shared" si="30"/>
        <v>0</v>
      </c>
      <c r="L170" s="144">
        <f t="shared" si="30"/>
        <v>0</v>
      </c>
      <c r="M170" s="144">
        <f t="shared" si="30"/>
        <v>3</v>
      </c>
      <c r="N170" s="144">
        <f t="shared" si="30"/>
        <v>0</v>
      </c>
      <c r="O170" s="144">
        <f t="shared" si="30"/>
        <v>0</v>
      </c>
      <c r="P170" s="144">
        <f t="shared" si="30"/>
        <v>0</v>
      </c>
      <c r="Q170" s="144">
        <f t="shared" si="30"/>
        <v>0</v>
      </c>
      <c r="R170" s="144">
        <f t="shared" si="30"/>
        <v>0</v>
      </c>
      <c r="S170" s="144">
        <f t="shared" si="30"/>
        <v>0</v>
      </c>
      <c r="T170" s="144">
        <f t="shared" si="30"/>
        <v>0</v>
      </c>
      <c r="U170" s="144">
        <f t="shared" si="30"/>
        <v>25</v>
      </c>
      <c r="V170" s="144">
        <f t="shared" si="30"/>
        <v>0</v>
      </c>
      <c r="W170" s="144">
        <f t="shared" si="30"/>
        <v>0</v>
      </c>
      <c r="X170" s="144">
        <f t="shared" si="30"/>
        <v>0</v>
      </c>
      <c r="Y170" s="144">
        <f t="shared" si="30"/>
        <v>3</v>
      </c>
      <c r="Z170" s="96"/>
    </row>
    <row r="171" spans="1:25" ht="32.25" customHeight="1" thickBot="1">
      <c r="A171" s="124"/>
      <c r="B171" s="216" t="s">
        <v>81</v>
      </c>
      <c r="C171" s="217"/>
      <c r="D171" s="218"/>
      <c r="E171" s="145">
        <f aca="true" t="shared" si="31" ref="E171:Y171">E136</f>
        <v>91</v>
      </c>
      <c r="F171" s="145">
        <f t="shared" si="31"/>
        <v>15</v>
      </c>
      <c r="G171" s="145">
        <f t="shared" si="31"/>
        <v>30</v>
      </c>
      <c r="H171" s="145">
        <f t="shared" si="31"/>
        <v>14</v>
      </c>
      <c r="I171" s="145">
        <f t="shared" si="31"/>
        <v>61</v>
      </c>
      <c r="J171" s="145">
        <f t="shared" si="31"/>
        <v>955</v>
      </c>
      <c r="K171" s="145">
        <f t="shared" si="31"/>
        <v>10</v>
      </c>
      <c r="L171" s="145">
        <f t="shared" si="31"/>
        <v>28</v>
      </c>
      <c r="M171" s="145">
        <f t="shared" si="31"/>
        <v>29</v>
      </c>
      <c r="N171" s="145">
        <f t="shared" si="31"/>
        <v>4</v>
      </c>
      <c r="O171" s="145">
        <f t="shared" si="31"/>
        <v>5</v>
      </c>
      <c r="P171" s="145">
        <f t="shared" si="31"/>
        <v>9</v>
      </c>
      <c r="Q171" s="145">
        <f t="shared" si="31"/>
        <v>1</v>
      </c>
      <c r="R171" s="145">
        <f t="shared" si="31"/>
        <v>4</v>
      </c>
      <c r="S171" s="145">
        <f t="shared" si="31"/>
        <v>1</v>
      </c>
      <c r="T171" s="145">
        <f t="shared" si="31"/>
        <v>0</v>
      </c>
      <c r="U171" s="145">
        <f t="shared" si="31"/>
        <v>895</v>
      </c>
      <c r="V171" s="145">
        <f t="shared" si="31"/>
        <v>640.35652</v>
      </c>
      <c r="W171" s="145">
        <f t="shared" si="31"/>
        <v>0</v>
      </c>
      <c r="X171" s="145">
        <f t="shared" si="31"/>
        <v>67</v>
      </c>
      <c r="Y171" s="145">
        <f t="shared" si="31"/>
        <v>0</v>
      </c>
    </row>
    <row r="172" spans="1:25" ht="32.25" customHeight="1" thickTop="1">
      <c r="A172" s="108"/>
      <c r="B172" s="168"/>
      <c r="C172" s="168"/>
      <c r="D172" s="168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</row>
    <row r="173" spans="1:25" ht="32.25" customHeight="1">
      <c r="A173" s="108"/>
      <c r="B173" s="168"/>
      <c r="C173" s="168"/>
      <c r="D173" s="168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</row>
    <row r="174" spans="2:25" ht="13.5" thickBot="1">
      <c r="B174" s="28"/>
      <c r="C174" s="28"/>
      <c r="D174" s="2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4.25" thickTop="1">
      <c r="A175" s="95"/>
      <c r="B175" s="248" t="s">
        <v>116</v>
      </c>
      <c r="C175" s="249"/>
      <c r="D175" s="250"/>
      <c r="E175" s="140">
        <v>868</v>
      </c>
      <c r="F175" s="140">
        <v>43</v>
      </c>
      <c r="G175" s="140">
        <v>208</v>
      </c>
      <c r="H175" s="140">
        <v>161</v>
      </c>
      <c r="I175" s="140">
        <v>660</v>
      </c>
      <c r="J175" s="140">
        <v>41858.449</v>
      </c>
      <c r="K175" s="140">
        <v>109</v>
      </c>
      <c r="L175" s="140">
        <v>396</v>
      </c>
      <c r="M175" s="140">
        <v>241</v>
      </c>
      <c r="N175" s="140">
        <v>23</v>
      </c>
      <c r="O175" s="140">
        <v>58</v>
      </c>
      <c r="P175" s="140">
        <v>174</v>
      </c>
      <c r="Q175" s="140">
        <v>8</v>
      </c>
      <c r="R175" s="140">
        <v>15</v>
      </c>
      <c r="S175" s="140">
        <v>12</v>
      </c>
      <c r="T175" s="140">
        <v>70</v>
      </c>
      <c r="U175" s="140">
        <v>26748.170999999995</v>
      </c>
      <c r="V175" s="140">
        <v>18653.120690000003</v>
      </c>
      <c r="W175" s="140">
        <v>7</v>
      </c>
      <c r="X175" s="140">
        <v>631</v>
      </c>
      <c r="Y175" s="140">
        <v>106</v>
      </c>
    </row>
    <row r="176" spans="1:25" ht="13.5">
      <c r="A176" s="97"/>
      <c r="B176" s="213" t="s">
        <v>4</v>
      </c>
      <c r="C176" s="214"/>
      <c r="D176" s="215"/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0</v>
      </c>
      <c r="P176" s="140">
        <v>0</v>
      </c>
      <c r="Q176" s="140">
        <v>0</v>
      </c>
      <c r="R176" s="140">
        <v>0</v>
      </c>
      <c r="S176" s="140">
        <v>0</v>
      </c>
      <c r="T176" s="140">
        <v>0</v>
      </c>
      <c r="U176" s="140">
        <v>0</v>
      </c>
      <c r="V176" s="140">
        <v>0</v>
      </c>
      <c r="W176" s="140">
        <v>0</v>
      </c>
      <c r="X176" s="140">
        <v>0</v>
      </c>
      <c r="Y176" s="140">
        <v>0</v>
      </c>
    </row>
    <row r="177" spans="1:25" ht="13.5">
      <c r="A177" s="97"/>
      <c r="B177" s="223" t="s">
        <v>0</v>
      </c>
      <c r="C177" s="224"/>
      <c r="D177" s="225"/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>
        <v>0</v>
      </c>
      <c r="N177" s="140">
        <v>0</v>
      </c>
      <c r="O177" s="140">
        <v>0</v>
      </c>
      <c r="P177" s="140">
        <v>0</v>
      </c>
      <c r="Q177" s="140">
        <v>0</v>
      </c>
      <c r="R177" s="140">
        <v>0</v>
      </c>
      <c r="S177" s="140">
        <v>0</v>
      </c>
      <c r="T177" s="140">
        <v>0</v>
      </c>
      <c r="U177" s="140">
        <v>0</v>
      </c>
      <c r="V177" s="140">
        <v>0</v>
      </c>
      <c r="W177" s="140">
        <v>0</v>
      </c>
      <c r="X177" s="140">
        <v>0</v>
      </c>
      <c r="Y177" s="140">
        <v>0</v>
      </c>
    </row>
    <row r="178" spans="1:25" ht="13.5">
      <c r="A178" s="97"/>
      <c r="B178" s="213" t="s">
        <v>3</v>
      </c>
      <c r="C178" s="214"/>
      <c r="D178" s="215"/>
      <c r="E178" s="140">
        <v>247</v>
      </c>
      <c r="F178" s="140">
        <v>43</v>
      </c>
      <c r="G178" s="140">
        <v>62</v>
      </c>
      <c r="H178" s="140">
        <v>32</v>
      </c>
      <c r="I178" s="140">
        <v>185</v>
      </c>
      <c r="J178" s="140">
        <v>32246.948999999997</v>
      </c>
      <c r="K178" s="140">
        <v>40</v>
      </c>
      <c r="L178" s="140">
        <v>107</v>
      </c>
      <c r="M178" s="140">
        <v>67</v>
      </c>
      <c r="N178" s="140">
        <v>11</v>
      </c>
      <c r="O178" s="140">
        <v>11</v>
      </c>
      <c r="P178" s="140">
        <v>36</v>
      </c>
      <c r="Q178" s="140">
        <v>3</v>
      </c>
      <c r="R178" s="140">
        <v>3</v>
      </c>
      <c r="S178" s="140">
        <v>2</v>
      </c>
      <c r="T178" s="140">
        <v>12</v>
      </c>
      <c r="U178" s="140">
        <v>18811.871</v>
      </c>
      <c r="V178" s="140">
        <v>12344.62069</v>
      </c>
      <c r="W178" s="140">
        <v>0</v>
      </c>
      <c r="X178" s="140">
        <v>119</v>
      </c>
      <c r="Y178" s="140">
        <v>76</v>
      </c>
    </row>
    <row r="179" spans="1:25" ht="13.5">
      <c r="A179" s="97"/>
      <c r="B179" s="223" t="s">
        <v>0</v>
      </c>
      <c r="C179" s="224"/>
      <c r="D179" s="225"/>
      <c r="E179" s="140">
        <v>75</v>
      </c>
      <c r="F179" s="140">
        <v>0</v>
      </c>
      <c r="G179" s="140">
        <v>11</v>
      </c>
      <c r="H179" s="140">
        <v>8</v>
      </c>
      <c r="I179" s="140">
        <v>64</v>
      </c>
      <c r="J179" s="140">
        <v>14616.770999999999</v>
      </c>
      <c r="K179" s="140">
        <v>5</v>
      </c>
      <c r="L179" s="140">
        <v>36</v>
      </c>
      <c r="M179" s="140">
        <v>24</v>
      </c>
      <c r="N179" s="140">
        <v>4</v>
      </c>
      <c r="O179" s="140">
        <v>2</v>
      </c>
      <c r="P179" s="140">
        <v>19</v>
      </c>
      <c r="Q179" s="140">
        <v>1</v>
      </c>
      <c r="R179" s="140">
        <v>0</v>
      </c>
      <c r="S179" s="140">
        <v>0</v>
      </c>
      <c r="T179" s="140">
        <v>4</v>
      </c>
      <c r="U179" s="140">
        <v>12505.644999999999</v>
      </c>
      <c r="V179" s="140">
        <v>5074.12615</v>
      </c>
      <c r="W179" s="140">
        <v>0</v>
      </c>
      <c r="X179" s="140">
        <v>27</v>
      </c>
      <c r="Y179" s="140">
        <v>35</v>
      </c>
    </row>
    <row r="180" spans="1:25" ht="13.5">
      <c r="A180" s="97"/>
      <c r="B180" s="134" t="s">
        <v>42</v>
      </c>
      <c r="C180" s="135"/>
      <c r="D180" s="136"/>
      <c r="E180" s="140">
        <v>2</v>
      </c>
      <c r="F180" s="140">
        <v>0</v>
      </c>
      <c r="G180" s="140">
        <v>1</v>
      </c>
      <c r="H180" s="140">
        <v>1</v>
      </c>
      <c r="I180" s="140">
        <v>1</v>
      </c>
      <c r="J180" s="140">
        <v>20</v>
      </c>
      <c r="K180" s="140">
        <v>0</v>
      </c>
      <c r="L180" s="140">
        <v>1</v>
      </c>
      <c r="M180" s="140">
        <v>0</v>
      </c>
      <c r="N180" s="140">
        <v>0</v>
      </c>
      <c r="O180" s="140">
        <v>0</v>
      </c>
      <c r="P180" s="140">
        <v>0</v>
      </c>
      <c r="Q180" s="140">
        <v>0</v>
      </c>
      <c r="R180" s="140">
        <v>0</v>
      </c>
      <c r="S180" s="140">
        <v>0</v>
      </c>
      <c r="T180" s="140">
        <v>0</v>
      </c>
      <c r="U180" s="140">
        <v>20</v>
      </c>
      <c r="V180" s="140">
        <v>20</v>
      </c>
      <c r="W180" s="140">
        <v>0</v>
      </c>
      <c r="X180" s="140">
        <v>1</v>
      </c>
      <c r="Y180" s="140">
        <v>1</v>
      </c>
    </row>
    <row r="181" spans="1:25" ht="13.5">
      <c r="A181" s="97"/>
      <c r="B181" s="213" t="s">
        <v>67</v>
      </c>
      <c r="C181" s="214"/>
      <c r="D181" s="215"/>
      <c r="E181" s="141">
        <v>96</v>
      </c>
      <c r="F181" s="141">
        <v>0</v>
      </c>
      <c r="G181" s="141">
        <v>22</v>
      </c>
      <c r="H181" s="141">
        <v>9</v>
      </c>
      <c r="I181" s="141">
        <v>74</v>
      </c>
      <c r="J181" s="141">
        <v>2723</v>
      </c>
      <c r="K181" s="141">
        <v>15</v>
      </c>
      <c r="L181" s="141">
        <v>46</v>
      </c>
      <c r="M181" s="141">
        <v>27</v>
      </c>
      <c r="N181" s="141">
        <v>1</v>
      </c>
      <c r="O181" s="141">
        <v>7</v>
      </c>
      <c r="P181" s="141">
        <v>6</v>
      </c>
      <c r="Q181" s="141">
        <v>0</v>
      </c>
      <c r="R181" s="141">
        <v>1</v>
      </c>
      <c r="S181" s="141">
        <v>0</v>
      </c>
      <c r="T181" s="141">
        <v>0</v>
      </c>
      <c r="U181" s="141">
        <v>2719</v>
      </c>
      <c r="V181" s="141">
        <v>2065</v>
      </c>
      <c r="W181" s="141">
        <v>7</v>
      </c>
      <c r="X181" s="141">
        <v>45</v>
      </c>
      <c r="Y181" s="141">
        <v>29</v>
      </c>
    </row>
    <row r="182" spans="1:25" ht="13.5">
      <c r="A182" s="97"/>
      <c r="B182" s="213" t="s">
        <v>66</v>
      </c>
      <c r="C182" s="214"/>
      <c r="D182" s="215"/>
      <c r="E182" s="141">
        <v>523</v>
      </c>
      <c r="F182" s="141">
        <v>0</v>
      </c>
      <c r="G182" s="141">
        <v>123</v>
      </c>
      <c r="H182" s="141">
        <v>119</v>
      </c>
      <c r="I182" s="141">
        <v>400</v>
      </c>
      <c r="J182" s="141">
        <v>6868.5</v>
      </c>
      <c r="K182" s="141">
        <v>54</v>
      </c>
      <c r="L182" s="141">
        <v>242</v>
      </c>
      <c r="M182" s="141">
        <v>147</v>
      </c>
      <c r="N182" s="141">
        <v>11</v>
      </c>
      <c r="O182" s="141">
        <v>40</v>
      </c>
      <c r="P182" s="141">
        <v>132</v>
      </c>
      <c r="Q182" s="141">
        <v>5</v>
      </c>
      <c r="R182" s="141">
        <v>11</v>
      </c>
      <c r="S182" s="141">
        <v>10</v>
      </c>
      <c r="T182" s="141">
        <v>58</v>
      </c>
      <c r="U182" s="141">
        <v>5197.3</v>
      </c>
      <c r="V182" s="141">
        <v>4223.5</v>
      </c>
      <c r="W182" s="141">
        <v>0</v>
      </c>
      <c r="X182" s="141">
        <v>466</v>
      </c>
      <c r="Y182" s="141">
        <v>0</v>
      </c>
    </row>
    <row r="183" spans="1:25" ht="14.25" customHeight="1">
      <c r="A183" s="101"/>
      <c r="B183" s="213" t="s">
        <v>115</v>
      </c>
      <c r="C183" s="214"/>
      <c r="D183" s="215"/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141">
        <v>0</v>
      </c>
      <c r="Q183" s="141">
        <v>0</v>
      </c>
      <c r="R183" s="141">
        <v>0</v>
      </c>
      <c r="S183" s="141">
        <v>0</v>
      </c>
      <c r="T183" s="141">
        <v>0</v>
      </c>
      <c r="U183" s="141">
        <v>0</v>
      </c>
      <c r="V183" s="141">
        <v>0</v>
      </c>
      <c r="W183" s="141">
        <v>0</v>
      </c>
      <c r="X183" s="141">
        <v>0</v>
      </c>
      <c r="Y183" s="141">
        <v>0</v>
      </c>
    </row>
    <row r="184" spans="1:25" ht="27.75" customHeight="1" thickBot="1">
      <c r="A184" s="124"/>
      <c r="B184" s="216" t="s">
        <v>81</v>
      </c>
      <c r="C184" s="217"/>
      <c r="D184" s="218"/>
      <c r="E184" s="141">
        <v>94</v>
      </c>
      <c r="F184" s="141">
        <v>38</v>
      </c>
      <c r="G184" s="141">
        <v>35</v>
      </c>
      <c r="H184" s="141">
        <v>14</v>
      </c>
      <c r="I184" s="141">
        <v>59</v>
      </c>
      <c r="J184" s="141">
        <v>916</v>
      </c>
      <c r="K184" s="141">
        <v>9</v>
      </c>
      <c r="L184" s="141">
        <v>36</v>
      </c>
      <c r="M184" s="141">
        <v>22</v>
      </c>
      <c r="N184" s="141">
        <v>1</v>
      </c>
      <c r="O184" s="141">
        <v>2</v>
      </c>
      <c r="P184" s="141">
        <v>9</v>
      </c>
      <c r="Q184" s="141">
        <v>2</v>
      </c>
      <c r="R184" s="141">
        <v>1</v>
      </c>
      <c r="S184" s="141">
        <v>0</v>
      </c>
      <c r="T184" s="141">
        <v>5</v>
      </c>
      <c r="U184" s="141">
        <v>821</v>
      </c>
      <c r="V184" s="141">
        <v>575.9</v>
      </c>
      <c r="W184" s="141" t="e">
        <v>#VALUE!</v>
      </c>
      <c r="X184" s="141">
        <v>65</v>
      </c>
      <c r="Y184" s="141" t="e">
        <v>#VALUE!</v>
      </c>
    </row>
    <row r="185" ht="13.5" thickTop="1"/>
    <row r="187" spans="3:4" ht="12.75">
      <c r="C187" s="27" t="s">
        <v>187</v>
      </c>
      <c r="D187" s="137">
        <v>1194.72131</v>
      </c>
    </row>
    <row r="188" spans="3:4" ht="12.75">
      <c r="C188" s="27" t="s">
        <v>188</v>
      </c>
      <c r="D188" s="137">
        <v>3092.25126</v>
      </c>
    </row>
    <row r="189" spans="3:4" ht="12.75">
      <c r="C189" s="27" t="s">
        <v>189</v>
      </c>
      <c r="D189" s="137">
        <v>2691.4977</v>
      </c>
    </row>
    <row r="190" spans="3:15" ht="12.75">
      <c r="C190" s="27" t="s">
        <v>191</v>
      </c>
      <c r="D190" s="137">
        <v>1176.667</v>
      </c>
      <c r="F190" s="131">
        <f>D189+D190</f>
        <v>3868.1647</v>
      </c>
      <c r="I190" s="131"/>
      <c r="N190" s="133">
        <v>2706497.7</v>
      </c>
      <c r="O190" s="133">
        <f>N190-15000</f>
        <v>2691497.7</v>
      </c>
    </row>
    <row r="191" spans="3:9" ht="12.75">
      <c r="C191" s="27" t="s">
        <v>190</v>
      </c>
      <c r="D191" s="137">
        <v>324</v>
      </c>
      <c r="F191" s="132">
        <v>3868.1647</v>
      </c>
      <c r="H191" s="27">
        <v>3868.1647000000003</v>
      </c>
      <c r="I191" s="132">
        <f>F191-H191</f>
        <v>0</v>
      </c>
    </row>
    <row r="192" spans="3:4" ht="12.75">
      <c r="C192" s="27" t="s">
        <v>192</v>
      </c>
      <c r="D192" s="137">
        <v>110</v>
      </c>
    </row>
    <row r="193" spans="4:9" ht="12.75">
      <c r="D193" s="137">
        <f>SUM(D187:D192)</f>
        <v>8589.13727</v>
      </c>
      <c r="F193" s="137">
        <f>D193-H200</f>
        <v>0</v>
      </c>
      <c r="H193" s="96"/>
      <c r="I193" s="96"/>
    </row>
    <row r="196" spans="6:8" ht="409.5">
      <c r="F196" s="27" t="s">
        <v>193</v>
      </c>
      <c r="H196" s="27">
        <v>138.5485</v>
      </c>
    </row>
    <row r="198" spans="8:10" ht="409.5">
      <c r="H198" s="27" t="s">
        <v>194</v>
      </c>
      <c r="I198" s="27">
        <v>2953.70276</v>
      </c>
      <c r="J198" s="132">
        <f>I198+H196</f>
        <v>3092.25126</v>
      </c>
    </row>
    <row r="200" spans="6:8" ht="409.5">
      <c r="F200" s="27">
        <v>8450.58877</v>
      </c>
      <c r="H200" s="27">
        <f>H196+F200</f>
        <v>8589.137270000001</v>
      </c>
    </row>
    <row r="202" ht="49.5" customHeight="1"/>
    <row r="203" spans="6:26" ht="33" customHeight="1">
      <c r="F203" s="195" t="s">
        <v>198</v>
      </c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</row>
    <row r="204" spans="6:26" ht="91.5" customHeight="1">
      <c r="F204" s="195" t="s">
        <v>202</v>
      </c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</row>
    <row r="205" spans="6:26" ht="48" customHeight="1">
      <c r="F205" s="195" t="s">
        <v>195</v>
      </c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</row>
    <row r="206" spans="6:26" ht="30" customHeight="1">
      <c r="F206" s="195" t="s">
        <v>206</v>
      </c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</row>
    <row r="207" spans="6:26" ht="30" customHeight="1">
      <c r="F207" s="195" t="s">
        <v>200</v>
      </c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</row>
    <row r="208" spans="6:26" ht="45" customHeight="1">
      <c r="F208" s="195" t="s">
        <v>207</v>
      </c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</row>
    <row r="209" spans="6:26" ht="30" customHeight="1">
      <c r="F209" s="195" t="s">
        <v>199</v>
      </c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</row>
    <row r="210" spans="6:26" ht="60" customHeight="1">
      <c r="F210" s="195" t="s">
        <v>203</v>
      </c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</row>
    <row r="211" spans="6:26" ht="30" customHeight="1">
      <c r="F211" s="195" t="s">
        <v>205</v>
      </c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</row>
    <row r="212" spans="6:26" ht="30" customHeight="1">
      <c r="F212" s="195" t="s">
        <v>204</v>
      </c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</row>
    <row r="213" spans="6:26" ht="30" customHeight="1">
      <c r="F213" s="194" t="s">
        <v>196</v>
      </c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</row>
    <row r="214" spans="6:29" ht="12.75"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</row>
    <row r="215" spans="6:29" ht="49.5" customHeight="1">
      <c r="F215" s="194" t="s">
        <v>216</v>
      </c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</row>
    <row r="216" spans="3:29" ht="12.75">
      <c r="C216" s="27">
        <v>736.53149</v>
      </c>
      <c r="D216" s="27">
        <v>7</v>
      </c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</row>
    <row r="217" spans="3:29" ht="12.75">
      <c r="C217" s="27">
        <v>270</v>
      </c>
      <c r="D217" s="27">
        <v>3</v>
      </c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</row>
    <row r="218" spans="3:29" ht="12.75">
      <c r="C218" s="27">
        <v>322.55763</v>
      </c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</row>
    <row r="219" spans="3:29" ht="12.75">
      <c r="C219" s="180" t="s">
        <v>201</v>
      </c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</row>
    <row r="220" spans="3:29" ht="14.25">
      <c r="C220" s="179">
        <v>470</v>
      </c>
      <c r="D220" s="27">
        <v>1799.08912</v>
      </c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</row>
    <row r="221" spans="3:29" ht="12.75">
      <c r="C221" s="27">
        <f>SUM(C216:C220)</f>
        <v>1799.08912</v>
      </c>
      <c r="F221" s="170"/>
      <c r="G221" s="196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</row>
    <row r="222" spans="6:29" ht="12.75">
      <c r="F222" s="170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</row>
    <row r="223" spans="5:29" ht="409.5">
      <c r="E223" s="96">
        <f>E14+E17</f>
        <v>70</v>
      </c>
      <c r="F223" s="96" t="e">
        <f aca="true" t="shared" si="32" ref="F223:AC223">F14+F17</f>
        <v>#VALUE!</v>
      </c>
      <c r="G223" s="96">
        <f t="shared" si="32"/>
        <v>28</v>
      </c>
      <c r="H223" s="96">
        <f t="shared" si="32"/>
        <v>14</v>
      </c>
      <c r="I223" s="96">
        <f t="shared" si="32"/>
        <v>42</v>
      </c>
      <c r="J223" s="96">
        <f t="shared" si="32"/>
        <v>2410</v>
      </c>
      <c r="K223" s="96">
        <f t="shared" si="32"/>
        <v>6</v>
      </c>
      <c r="L223" s="96">
        <f t="shared" si="32"/>
        <v>29</v>
      </c>
      <c r="M223" s="96">
        <f t="shared" si="32"/>
        <v>12</v>
      </c>
      <c r="N223" s="96">
        <f t="shared" si="32"/>
        <v>1</v>
      </c>
      <c r="O223" s="96">
        <f t="shared" si="32"/>
        <v>0</v>
      </c>
      <c r="P223" s="96">
        <f t="shared" si="32"/>
        <v>2</v>
      </c>
      <c r="Q223" s="96">
        <f t="shared" si="32"/>
        <v>0</v>
      </c>
      <c r="R223" s="96">
        <f t="shared" si="32"/>
        <v>0</v>
      </c>
      <c r="S223" s="96">
        <f t="shared" si="32"/>
        <v>0</v>
      </c>
      <c r="T223" s="96">
        <f t="shared" si="32"/>
        <v>0</v>
      </c>
      <c r="U223" s="96">
        <f t="shared" si="32"/>
        <v>2410</v>
      </c>
      <c r="V223" s="96">
        <f t="shared" si="32"/>
        <v>1663.333</v>
      </c>
      <c r="W223" s="96" t="e">
        <f t="shared" si="32"/>
        <v>#VALUE!</v>
      </c>
      <c r="X223" s="96">
        <f t="shared" si="32"/>
        <v>14</v>
      </c>
      <c r="Y223" s="96">
        <f t="shared" si="32"/>
        <v>35</v>
      </c>
      <c r="Z223" s="96">
        <f t="shared" si="32"/>
        <v>8450.58877</v>
      </c>
      <c r="AA223" s="96">
        <f t="shared" si="32"/>
        <v>0</v>
      </c>
      <c r="AB223" s="96">
        <f t="shared" si="32"/>
        <v>0</v>
      </c>
      <c r="AC223" s="96">
        <f t="shared" si="32"/>
        <v>0</v>
      </c>
    </row>
    <row r="225" spans="7:29" ht="12.75"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</row>
  </sheetData>
  <sheetProtection/>
  <mergeCells count="162">
    <mergeCell ref="B182:D182"/>
    <mergeCell ref="B184:D184"/>
    <mergeCell ref="B175:D175"/>
    <mergeCell ref="B176:D176"/>
    <mergeCell ref="B177:D177"/>
    <mergeCell ref="B178:D178"/>
    <mergeCell ref="B179:D179"/>
    <mergeCell ref="B181:D181"/>
    <mergeCell ref="B183:D183"/>
    <mergeCell ref="C35:D35"/>
    <mergeCell ref="B36:B37"/>
    <mergeCell ref="C39:D39"/>
    <mergeCell ref="B15:B16"/>
    <mergeCell ref="C15:C16"/>
    <mergeCell ref="C17:D17"/>
    <mergeCell ref="B18:B19"/>
    <mergeCell ref="C18:C19"/>
    <mergeCell ref="B21:B22"/>
    <mergeCell ref="B25:B26"/>
    <mergeCell ref="C24:D24"/>
    <mergeCell ref="C20:D20"/>
    <mergeCell ref="Q6:R6"/>
    <mergeCell ref="S6:T6"/>
    <mergeCell ref="K6:L6"/>
    <mergeCell ref="B1:G1"/>
    <mergeCell ref="B2:J2"/>
    <mergeCell ref="B3:O3"/>
    <mergeCell ref="B4:Y4"/>
    <mergeCell ref="A5:D5"/>
    <mergeCell ref="I6:J6"/>
    <mergeCell ref="W6:Y6"/>
    <mergeCell ref="B27:B28"/>
    <mergeCell ref="C30:D30"/>
    <mergeCell ref="B31:B34"/>
    <mergeCell ref="C31:C32"/>
    <mergeCell ref="C33:C34"/>
    <mergeCell ref="U6:U7"/>
    <mergeCell ref="V6:V7"/>
    <mergeCell ref="C14:D14"/>
    <mergeCell ref="C21:C22"/>
    <mergeCell ref="B40:B43"/>
    <mergeCell ref="C40:C41"/>
    <mergeCell ref="C42:C43"/>
    <mergeCell ref="B45:B48"/>
    <mergeCell ref="C45:C46"/>
    <mergeCell ref="C47:C48"/>
    <mergeCell ref="C44:D44"/>
    <mergeCell ref="B49:B52"/>
    <mergeCell ref="C49:C50"/>
    <mergeCell ref="C51:C52"/>
    <mergeCell ref="C53:D53"/>
    <mergeCell ref="B54:B56"/>
    <mergeCell ref="C54:C55"/>
    <mergeCell ref="C56:D56"/>
    <mergeCell ref="C61:D61"/>
    <mergeCell ref="B62:B67"/>
    <mergeCell ref="C62:C63"/>
    <mergeCell ref="C64:C65"/>
    <mergeCell ref="C68:D68"/>
    <mergeCell ref="B69:B72"/>
    <mergeCell ref="C69:C70"/>
    <mergeCell ref="C71:C72"/>
    <mergeCell ref="B73:B76"/>
    <mergeCell ref="C73:C74"/>
    <mergeCell ref="C75:C76"/>
    <mergeCell ref="C95:C96"/>
    <mergeCell ref="B77:B80"/>
    <mergeCell ref="C77:C78"/>
    <mergeCell ref="C79:C80"/>
    <mergeCell ref="B82:B85"/>
    <mergeCell ref="C82:C83"/>
    <mergeCell ref="C84:C85"/>
    <mergeCell ref="B86:B89"/>
    <mergeCell ref="C86:C87"/>
    <mergeCell ref="C88:C89"/>
    <mergeCell ref="Z135:AB136"/>
    <mergeCell ref="C118:D118"/>
    <mergeCell ref="B119:B120"/>
    <mergeCell ref="C119:C120"/>
    <mergeCell ref="C121:D121"/>
    <mergeCell ref="C123:D123"/>
    <mergeCell ref="B124:B131"/>
    <mergeCell ref="C124:C125"/>
    <mergeCell ref="C126:C127"/>
    <mergeCell ref="C131:D131"/>
    <mergeCell ref="Z147:AB148"/>
    <mergeCell ref="A148:D148"/>
    <mergeCell ref="B162:D162"/>
    <mergeCell ref="K154:L154"/>
    <mergeCell ref="K156:L156"/>
    <mergeCell ref="H159:J159"/>
    <mergeCell ref="B163:D163"/>
    <mergeCell ref="A134:Y134"/>
    <mergeCell ref="A135:D135"/>
    <mergeCell ref="A136:D136"/>
    <mergeCell ref="A139:Y139"/>
    <mergeCell ref="Z139:AA142"/>
    <mergeCell ref="A140:D140"/>
    <mergeCell ref="A141:D141"/>
    <mergeCell ref="A142:D142"/>
    <mergeCell ref="B168:D168"/>
    <mergeCell ref="B169:D169"/>
    <mergeCell ref="B171:D171"/>
    <mergeCell ref="A146:Y146"/>
    <mergeCell ref="A147:D147"/>
    <mergeCell ref="B164:D164"/>
    <mergeCell ref="B165:D165"/>
    <mergeCell ref="B166:D166"/>
    <mergeCell ref="B170:D170"/>
    <mergeCell ref="H158:J158"/>
    <mergeCell ref="C92:D92"/>
    <mergeCell ref="B93:B97"/>
    <mergeCell ref="B101:B104"/>
    <mergeCell ref="C101:C102"/>
    <mergeCell ref="C103:C104"/>
    <mergeCell ref="B105:B108"/>
    <mergeCell ref="C105:C106"/>
    <mergeCell ref="C107:C108"/>
    <mergeCell ref="C109:D109"/>
    <mergeCell ref="G6:H6"/>
    <mergeCell ref="O6:P6"/>
    <mergeCell ref="E6:E7"/>
    <mergeCell ref="F6:F7"/>
    <mergeCell ref="M6:M7"/>
    <mergeCell ref="N6:N7"/>
    <mergeCell ref="C90:D90"/>
    <mergeCell ref="C100:D100"/>
    <mergeCell ref="C93:C94"/>
    <mergeCell ref="B110:B113"/>
    <mergeCell ref="C110:C111"/>
    <mergeCell ref="C112:C113"/>
    <mergeCell ref="B114:B117"/>
    <mergeCell ref="C114:C115"/>
    <mergeCell ref="C116:C117"/>
    <mergeCell ref="F203:Z203"/>
    <mergeCell ref="F204:Z204"/>
    <mergeCell ref="F205:Z205"/>
    <mergeCell ref="F207:Z207"/>
    <mergeCell ref="F208:Z208"/>
    <mergeCell ref="AA217:AC217"/>
    <mergeCell ref="F213:Z213"/>
    <mergeCell ref="F206:Z206"/>
    <mergeCell ref="F214:Z214"/>
    <mergeCell ref="AA214:AC214"/>
    <mergeCell ref="G225:AC225"/>
    <mergeCell ref="F209:Z209"/>
    <mergeCell ref="F210:Z210"/>
    <mergeCell ref="F211:Z211"/>
    <mergeCell ref="G221:AC221"/>
    <mergeCell ref="F216:Z216"/>
    <mergeCell ref="AA216:AC216"/>
    <mergeCell ref="F217:Z217"/>
    <mergeCell ref="G222:AC222"/>
    <mergeCell ref="F220:Z220"/>
    <mergeCell ref="AA220:AC220"/>
    <mergeCell ref="F215:Z215"/>
    <mergeCell ref="AA215:AC215"/>
    <mergeCell ref="F212:Z212"/>
    <mergeCell ref="F218:Z218"/>
    <mergeCell ref="AA218:AC218"/>
    <mergeCell ref="F219:Z219"/>
    <mergeCell ref="AA219:AC219"/>
  </mergeCells>
  <printOptions horizontalCentered="1"/>
  <pageMargins left="0.1968503937007874" right="0.1968503937007874" top="0.5905511811023623" bottom="0.1968503937007874" header="0.3937007874015748" footer="0.3937007874015748"/>
  <pageSetup firstPageNumber="82" useFirstPageNumber="1" fitToHeight="1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M18"/>
  <sheetViews>
    <sheetView zoomScale="70" zoomScaleNormal="70" zoomScalePageLayoutView="0" workbookViewId="0" topLeftCell="A4">
      <selection activeCell="N12" sqref="N12"/>
    </sheetView>
  </sheetViews>
  <sheetFormatPr defaultColWidth="9.140625" defaultRowHeight="12.75"/>
  <cols>
    <col min="1" max="1" width="3.28125" style="0" bestFit="1" customWidth="1"/>
    <col min="2" max="2" width="48.57421875" style="0" customWidth="1"/>
    <col min="3" max="3" width="17.57421875" style="0" customWidth="1"/>
    <col min="4" max="4" width="14.00390625" style="0" customWidth="1"/>
    <col min="5" max="7" width="13.57421875" style="0" bestFit="1" customWidth="1"/>
    <col min="8" max="9" width="13.57421875" style="0" customWidth="1"/>
    <col min="10" max="10" width="17.28125" style="0" customWidth="1"/>
  </cols>
  <sheetData>
    <row r="1" spans="2:13" ht="12.75" customHeight="1">
      <c r="B1" s="281" t="s">
        <v>22</v>
      </c>
      <c r="C1" s="281"/>
      <c r="D1" s="281"/>
      <c r="G1" s="26"/>
      <c r="H1" s="26"/>
      <c r="I1" s="26"/>
      <c r="J1" s="4"/>
      <c r="K1" s="6"/>
      <c r="L1" s="6"/>
      <c r="M1" s="6"/>
    </row>
    <row r="2" spans="2:13" ht="12.75" customHeight="1">
      <c r="B2" s="282" t="s">
        <v>27</v>
      </c>
      <c r="C2" s="282"/>
      <c r="D2" s="282"/>
      <c r="E2" s="282"/>
      <c r="F2" s="282"/>
      <c r="G2" s="1"/>
      <c r="H2" s="1"/>
      <c r="I2" s="1"/>
      <c r="J2" s="1"/>
      <c r="K2" s="6"/>
      <c r="L2" s="6"/>
      <c r="M2" s="6"/>
    </row>
    <row r="3" spans="2:13" ht="12.75" customHeight="1">
      <c r="B3" s="279" t="s">
        <v>105</v>
      </c>
      <c r="C3" s="280"/>
      <c r="D3" s="280"/>
      <c r="E3" s="280"/>
      <c r="F3" s="280"/>
      <c r="G3" s="1"/>
      <c r="H3" s="1"/>
      <c r="I3" s="1"/>
      <c r="J3" s="1"/>
      <c r="K3" s="1"/>
      <c r="L3" s="1"/>
      <c r="M3" s="1"/>
    </row>
    <row r="4" spans="1:10" ht="65.25" customHeight="1">
      <c r="A4" s="285" t="s">
        <v>132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50.25" customHeight="1">
      <c r="A5" s="14"/>
      <c r="B5" s="14"/>
      <c r="C5" s="283" t="s">
        <v>133</v>
      </c>
      <c r="D5" s="286" t="s">
        <v>134</v>
      </c>
      <c r="E5" s="286"/>
      <c r="F5" s="286" t="s">
        <v>135</v>
      </c>
      <c r="G5" s="286"/>
      <c r="H5" s="286" t="s">
        <v>136</v>
      </c>
      <c r="I5" s="286"/>
      <c r="J5" s="283" t="s">
        <v>137</v>
      </c>
    </row>
    <row r="6" spans="1:10" ht="81" customHeight="1">
      <c r="A6" s="17" t="s">
        <v>28</v>
      </c>
      <c r="B6" s="17" t="s">
        <v>24</v>
      </c>
      <c r="C6" s="284"/>
      <c r="D6" s="19" t="s">
        <v>20</v>
      </c>
      <c r="E6" s="19" t="s">
        <v>21</v>
      </c>
      <c r="F6" s="19" t="s">
        <v>20</v>
      </c>
      <c r="G6" s="19" t="s">
        <v>21</v>
      </c>
      <c r="H6" s="19" t="s">
        <v>20</v>
      </c>
      <c r="I6" s="19" t="s">
        <v>21</v>
      </c>
      <c r="J6" s="284"/>
    </row>
    <row r="7" spans="1:10" ht="12.75">
      <c r="A7" s="15" t="s">
        <v>6</v>
      </c>
      <c r="B7" s="15" t="s">
        <v>8</v>
      </c>
      <c r="C7" s="15" t="s">
        <v>85</v>
      </c>
      <c r="D7" s="15" t="s">
        <v>86</v>
      </c>
      <c r="E7" s="15" t="s">
        <v>87</v>
      </c>
      <c r="F7" s="15" t="s">
        <v>88</v>
      </c>
      <c r="G7" s="15" t="s">
        <v>89</v>
      </c>
      <c r="H7" s="15" t="s">
        <v>90</v>
      </c>
      <c r="I7" s="15" t="s">
        <v>91</v>
      </c>
      <c r="J7" s="15" t="s">
        <v>92</v>
      </c>
    </row>
    <row r="8" spans="1:10" ht="43.5" customHeight="1">
      <c r="A8" s="9"/>
      <c r="B8" s="10" t="s">
        <v>11</v>
      </c>
      <c r="C8" s="8">
        <f aca="true" t="shared" si="0" ref="C8:C14">E8+G8+I8+J8</f>
        <v>0</v>
      </c>
      <c r="D8" s="7"/>
      <c r="E8" s="3"/>
      <c r="F8" s="7"/>
      <c r="G8" s="3"/>
      <c r="H8" s="3"/>
      <c r="I8" s="3"/>
      <c r="J8" s="3"/>
    </row>
    <row r="9" spans="1:10" ht="30.75" customHeight="1">
      <c r="A9" s="9"/>
      <c r="B9" s="10" t="s">
        <v>138</v>
      </c>
      <c r="C9" s="8">
        <v>4</v>
      </c>
      <c r="D9" s="7"/>
      <c r="E9" s="3"/>
      <c r="F9" s="7"/>
      <c r="G9" s="3">
        <v>3</v>
      </c>
      <c r="H9" s="3"/>
      <c r="I9" s="3"/>
      <c r="J9" s="3">
        <v>1</v>
      </c>
    </row>
    <row r="10" spans="1:10" ht="45" customHeight="1">
      <c r="A10" s="9"/>
      <c r="B10" s="35" t="s">
        <v>118</v>
      </c>
      <c r="C10" s="8">
        <f t="shared" si="0"/>
        <v>0</v>
      </c>
      <c r="D10" s="7"/>
      <c r="E10" s="3"/>
      <c r="F10" s="7"/>
      <c r="G10" s="3"/>
      <c r="H10" s="3"/>
      <c r="I10" s="3"/>
      <c r="J10" s="3"/>
    </row>
    <row r="11" spans="1:10" ht="57" customHeight="1">
      <c r="A11" s="9"/>
      <c r="B11" s="10" t="s">
        <v>12</v>
      </c>
      <c r="C11" s="8">
        <v>13</v>
      </c>
      <c r="D11" s="7"/>
      <c r="E11" s="3"/>
      <c r="F11" s="7">
        <v>2</v>
      </c>
      <c r="G11" s="3">
        <v>8</v>
      </c>
      <c r="H11" s="3"/>
      <c r="I11" s="3">
        <v>4</v>
      </c>
      <c r="J11" s="3">
        <v>1</v>
      </c>
    </row>
    <row r="12" spans="1:10" ht="30.75" customHeight="1">
      <c r="A12" s="9"/>
      <c r="B12" s="10" t="s">
        <v>18</v>
      </c>
      <c r="C12" s="8">
        <f t="shared" si="0"/>
        <v>0</v>
      </c>
      <c r="D12" s="7"/>
      <c r="E12" s="3"/>
      <c r="F12" s="7"/>
      <c r="G12" s="3"/>
      <c r="H12" s="3"/>
      <c r="I12" s="3"/>
      <c r="J12" s="3"/>
    </row>
    <row r="13" spans="1:12" ht="57" customHeight="1">
      <c r="A13" s="9"/>
      <c r="B13" s="10" t="s">
        <v>151</v>
      </c>
      <c r="C13" s="8">
        <f t="shared" si="0"/>
        <v>0</v>
      </c>
      <c r="D13" s="7"/>
      <c r="E13" s="3"/>
      <c r="F13" s="7"/>
      <c r="G13" s="3"/>
      <c r="H13" s="3"/>
      <c r="I13" s="3"/>
      <c r="J13" s="3"/>
      <c r="K13" s="105"/>
      <c r="L13" s="106"/>
    </row>
    <row r="14" spans="1:10" ht="69.75" customHeight="1">
      <c r="A14" s="9"/>
      <c r="B14" s="13" t="s">
        <v>19</v>
      </c>
      <c r="C14" s="8">
        <f t="shared" si="0"/>
        <v>0</v>
      </c>
      <c r="D14" s="7"/>
      <c r="E14" s="3"/>
      <c r="F14" s="7"/>
      <c r="G14" s="3"/>
      <c r="H14" s="3"/>
      <c r="I14" s="3"/>
      <c r="J14" s="3"/>
    </row>
    <row r="15" spans="1:10" ht="17.25" customHeight="1">
      <c r="A15" s="18"/>
      <c r="B15" s="25" t="s">
        <v>7</v>
      </c>
      <c r="C15" s="16">
        <f aca="true" t="shared" si="1" ref="C15:J15">SUM(C8:C14)</f>
        <v>17</v>
      </c>
      <c r="D15" s="16">
        <f t="shared" si="1"/>
        <v>0</v>
      </c>
      <c r="E15" s="16">
        <f t="shared" si="1"/>
        <v>0</v>
      </c>
      <c r="F15" s="16">
        <f t="shared" si="1"/>
        <v>2</v>
      </c>
      <c r="G15" s="16">
        <f t="shared" si="1"/>
        <v>11</v>
      </c>
      <c r="H15" s="16">
        <f t="shared" si="1"/>
        <v>0</v>
      </c>
      <c r="I15" s="16">
        <f t="shared" si="1"/>
        <v>4</v>
      </c>
      <c r="J15" s="16">
        <f t="shared" si="1"/>
        <v>2</v>
      </c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ht="12.75">
      <c r="B18" s="12" t="s">
        <v>35</v>
      </c>
    </row>
  </sheetData>
  <sheetProtection/>
  <mergeCells count="9">
    <mergeCell ref="B3:F3"/>
    <mergeCell ref="B1:D1"/>
    <mergeCell ref="B2:F2"/>
    <mergeCell ref="C5:C6"/>
    <mergeCell ref="J5:J6"/>
    <mergeCell ref="A4:J4"/>
    <mergeCell ref="D5:E5"/>
    <mergeCell ref="F5:G5"/>
    <mergeCell ref="H5:I5"/>
  </mergeCells>
  <printOptions horizontalCentered="1"/>
  <pageMargins left="0.1968503937007874" right="0.1968503937007874" top="0.7874015748031497" bottom="0.5905511811023623" header="0.3937007874015748" footer="0.3937007874015748"/>
  <pageSetup firstPageNumber="87" useFirstPageNumber="1"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="70" zoomScaleNormal="70" zoomScalePageLayoutView="0" workbookViewId="0" topLeftCell="A1">
      <selection activeCell="A1" sqref="A1:C1"/>
    </sheetView>
  </sheetViews>
  <sheetFormatPr defaultColWidth="9.140625" defaultRowHeight="12.75"/>
  <cols>
    <col min="2" max="2" width="44.7109375" style="0" customWidth="1"/>
    <col min="3" max="3" width="20.421875" style="0" customWidth="1"/>
  </cols>
  <sheetData>
    <row r="1" spans="1:8" ht="15" customHeight="1">
      <c r="A1" s="291" t="s">
        <v>128</v>
      </c>
      <c r="B1" s="291"/>
      <c r="C1" s="291"/>
      <c r="D1" s="34"/>
      <c r="E1" s="34"/>
      <c r="F1" s="34"/>
      <c r="G1" s="34"/>
      <c r="H1" s="34"/>
    </row>
    <row r="2" spans="1:5" ht="12.75">
      <c r="A2" s="292" t="s">
        <v>27</v>
      </c>
      <c r="B2" s="292"/>
      <c r="C2" s="292"/>
      <c r="D2" s="1"/>
      <c r="E2" s="1"/>
    </row>
    <row r="3" spans="1:5" ht="12.75">
      <c r="A3" s="293" t="s">
        <v>105</v>
      </c>
      <c r="B3" s="293"/>
      <c r="C3" s="293"/>
      <c r="D3" s="11"/>
      <c r="E3" s="11"/>
    </row>
    <row r="4" spans="1:5" ht="12.75">
      <c r="A4" s="21"/>
      <c r="B4" s="21"/>
      <c r="C4" s="21"/>
      <c r="D4" s="11"/>
      <c r="E4" s="11"/>
    </row>
    <row r="5" spans="1:8" ht="78.75" customHeight="1">
      <c r="A5" s="287" t="s">
        <v>119</v>
      </c>
      <c r="B5" s="287"/>
      <c r="C5" s="287"/>
      <c r="D5" s="20"/>
      <c r="E5" s="20"/>
      <c r="F5" s="20"/>
      <c r="G5" s="20"/>
      <c r="H5" s="20"/>
    </row>
    <row r="7" spans="1:3" ht="27" customHeight="1">
      <c r="A7" s="22" t="s">
        <v>120</v>
      </c>
      <c r="B7" s="22" t="s">
        <v>121</v>
      </c>
      <c r="C7" s="22" t="s">
        <v>106</v>
      </c>
    </row>
    <row r="8" spans="1:3" ht="12.75">
      <c r="A8" s="23" t="s">
        <v>6</v>
      </c>
      <c r="B8" s="23" t="s">
        <v>8</v>
      </c>
      <c r="C8" s="23">
        <v>1</v>
      </c>
    </row>
    <row r="9" spans="1:3" ht="108.75" customHeight="1">
      <c r="A9" s="288" t="s">
        <v>107</v>
      </c>
      <c r="B9" s="24" t="s">
        <v>122</v>
      </c>
      <c r="C9" s="5"/>
    </row>
    <row r="10" spans="1:3" ht="15">
      <c r="A10" s="289"/>
      <c r="B10" s="24" t="s">
        <v>123</v>
      </c>
      <c r="C10" s="5"/>
    </row>
    <row r="11" spans="1:3" ht="15">
      <c r="A11" s="290"/>
      <c r="B11" s="24" t="s">
        <v>124</v>
      </c>
      <c r="C11" s="5"/>
    </row>
    <row r="12" spans="1:3" ht="63" customHeight="1">
      <c r="A12" s="288" t="s">
        <v>108</v>
      </c>
      <c r="B12" s="24" t="s">
        <v>125</v>
      </c>
      <c r="C12" s="5"/>
    </row>
    <row r="13" spans="1:3" ht="15">
      <c r="A13" s="289"/>
      <c r="B13" s="24" t="s">
        <v>123</v>
      </c>
      <c r="C13" s="5"/>
    </row>
    <row r="14" spans="1:3" ht="15">
      <c r="A14" s="290"/>
      <c r="B14" s="24" t="s">
        <v>124</v>
      </c>
      <c r="C14" s="5"/>
    </row>
    <row r="15" spans="1:3" ht="45.75" customHeight="1">
      <c r="A15" s="288" t="s">
        <v>109</v>
      </c>
      <c r="B15" s="24" t="s">
        <v>126</v>
      </c>
      <c r="C15" s="5"/>
    </row>
    <row r="16" spans="1:3" ht="15">
      <c r="A16" s="289"/>
      <c r="B16" s="24" t="s">
        <v>123</v>
      </c>
      <c r="C16" s="5"/>
    </row>
    <row r="17" spans="1:3" ht="15">
      <c r="A17" s="290"/>
      <c r="B17" s="24" t="s">
        <v>124</v>
      </c>
      <c r="C17" s="5"/>
    </row>
  </sheetData>
  <sheetProtection/>
  <mergeCells count="7">
    <mergeCell ref="A5:C5"/>
    <mergeCell ref="A9:A11"/>
    <mergeCell ref="A12:A14"/>
    <mergeCell ref="A15:A17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2.75"/>
  <cols>
    <col min="1" max="1" width="25.00390625" style="42" customWidth="1"/>
    <col min="2" max="2" width="12.57421875" style="42" customWidth="1"/>
    <col min="3" max="3" width="8.57421875" style="42" customWidth="1"/>
    <col min="4" max="4" width="13.140625" style="42" customWidth="1"/>
    <col min="5" max="5" width="14.140625" style="42" customWidth="1"/>
    <col min="6" max="6" width="8.140625" style="42" customWidth="1"/>
    <col min="7" max="7" width="13.57421875" style="42" customWidth="1"/>
    <col min="8" max="8" width="11.421875" style="42" customWidth="1"/>
    <col min="9" max="9" width="13.7109375" style="42" customWidth="1"/>
    <col min="10" max="10" width="8.421875" style="42" customWidth="1"/>
    <col min="11" max="11" width="13.57421875" style="42" customWidth="1"/>
    <col min="12" max="12" width="9.140625" style="42" customWidth="1"/>
    <col min="13" max="16384" width="8.8515625" style="42" customWidth="1"/>
  </cols>
  <sheetData>
    <row r="1" spans="1:11" ht="17.25">
      <c r="A1" s="307" t="s">
        <v>102</v>
      </c>
      <c r="B1" s="307"/>
      <c r="C1" s="307"/>
      <c r="D1" s="307"/>
      <c r="E1" s="308"/>
      <c r="F1" s="308"/>
      <c r="G1" s="308"/>
      <c r="H1" s="308"/>
      <c r="I1" s="308"/>
      <c r="J1" s="308"/>
      <c r="K1" s="308"/>
    </row>
    <row r="2" spans="1:11" ht="12.75">
      <c r="A2" s="309" t="s">
        <v>141</v>
      </c>
      <c r="B2" s="309"/>
      <c r="C2" s="309"/>
      <c r="D2" s="309"/>
      <c r="E2" s="309"/>
      <c r="F2" s="309"/>
      <c r="G2" s="43"/>
      <c r="H2" s="43"/>
      <c r="I2" s="43"/>
      <c r="J2" s="43"/>
      <c r="K2" s="43"/>
    </row>
    <row r="3" spans="1:11" ht="12.75">
      <c r="A3" s="310" t="s">
        <v>142</v>
      </c>
      <c r="B3" s="310"/>
      <c r="C3" s="310"/>
      <c r="D3" s="310"/>
      <c r="E3" s="310"/>
      <c r="F3" s="310"/>
      <c r="G3" s="113"/>
      <c r="H3" s="113"/>
      <c r="I3" s="113"/>
      <c r="J3" s="113"/>
      <c r="K3" s="113"/>
    </row>
    <row r="4" spans="1:11" ht="50.25" customHeight="1">
      <c r="A4" s="311" t="s">
        <v>152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94.5" customHeight="1">
      <c r="A5" s="295" t="s">
        <v>153</v>
      </c>
      <c r="B5" s="295" t="s">
        <v>154</v>
      </c>
      <c r="C5" s="300" t="s">
        <v>155</v>
      </c>
      <c r="D5" s="301"/>
      <c r="E5" s="302"/>
      <c r="F5" s="302" t="s">
        <v>156</v>
      </c>
      <c r="G5" s="302"/>
      <c r="H5" s="300" t="s">
        <v>157</v>
      </c>
      <c r="I5" s="302"/>
      <c r="J5" s="302" t="s">
        <v>158</v>
      </c>
      <c r="K5" s="302"/>
    </row>
    <row r="6" spans="1:11" ht="12.75">
      <c r="A6" s="296"/>
      <c r="B6" s="298"/>
      <c r="C6" s="303" t="s">
        <v>159</v>
      </c>
      <c r="D6" s="305" t="s">
        <v>160</v>
      </c>
      <c r="E6" s="306"/>
      <c r="F6" s="303" t="s">
        <v>161</v>
      </c>
      <c r="G6" s="30" t="s">
        <v>160</v>
      </c>
      <c r="H6" s="303" t="s">
        <v>161</v>
      </c>
      <c r="I6" s="30" t="s">
        <v>160</v>
      </c>
      <c r="J6" s="303" t="s">
        <v>161</v>
      </c>
      <c r="K6" s="30" t="s">
        <v>160</v>
      </c>
    </row>
    <row r="7" spans="1:11" ht="66">
      <c r="A7" s="297"/>
      <c r="B7" s="299"/>
      <c r="C7" s="304"/>
      <c r="D7" s="114" t="s">
        <v>162</v>
      </c>
      <c r="E7" s="114" t="s">
        <v>163</v>
      </c>
      <c r="F7" s="304"/>
      <c r="G7" s="114" t="s">
        <v>164</v>
      </c>
      <c r="H7" s="304"/>
      <c r="I7" s="114" t="s">
        <v>164</v>
      </c>
      <c r="J7" s="304"/>
      <c r="K7" s="114" t="s">
        <v>164</v>
      </c>
    </row>
    <row r="8" spans="1:11" ht="12.75">
      <c r="A8" s="115" t="s">
        <v>6</v>
      </c>
      <c r="B8" s="115">
        <v>1</v>
      </c>
      <c r="C8" s="33">
        <v>2</v>
      </c>
      <c r="D8" s="115">
        <v>3</v>
      </c>
      <c r="E8" s="115">
        <v>4</v>
      </c>
      <c r="F8" s="33">
        <v>5</v>
      </c>
      <c r="G8" s="115">
        <v>6</v>
      </c>
      <c r="H8" s="115">
        <v>7</v>
      </c>
      <c r="I8" s="33">
        <v>8</v>
      </c>
      <c r="J8" s="115">
        <v>9</v>
      </c>
      <c r="K8" s="115">
        <v>10</v>
      </c>
    </row>
    <row r="9" spans="1:11" ht="26.25">
      <c r="A9" s="116" t="s">
        <v>165</v>
      </c>
      <c r="B9" s="130">
        <f>SUM(D9,G9,I9)</f>
        <v>0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>
      <c r="A10" s="118" t="s">
        <v>166</v>
      </c>
      <c r="B10" s="130">
        <f>SUM(D10,G10,I10)</f>
        <v>0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52.5">
      <c r="A11" s="118" t="s">
        <v>167</v>
      </c>
      <c r="B11" s="130">
        <f>SUM(D11,G11,I11)</f>
        <v>0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2.75">
      <c r="A12" s="116" t="s">
        <v>168</v>
      </c>
      <c r="B12" s="130">
        <f>SUM(D12,G12,I12)</f>
        <v>0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2.75">
      <c r="A13" s="119" t="s">
        <v>7</v>
      </c>
      <c r="B13" s="130">
        <f>B9+B12</f>
        <v>0</v>
      </c>
      <c r="C13" s="130">
        <f aca="true" t="shared" si="0" ref="C13:K13">C9+C12</f>
        <v>0</v>
      </c>
      <c r="D13" s="130">
        <f t="shared" si="0"/>
        <v>0</v>
      </c>
      <c r="E13" s="130">
        <f t="shared" si="0"/>
        <v>0</v>
      </c>
      <c r="F13" s="130">
        <f t="shared" si="0"/>
        <v>0</v>
      </c>
      <c r="G13" s="130">
        <f t="shared" si="0"/>
        <v>0</v>
      </c>
      <c r="H13" s="130">
        <f t="shared" si="0"/>
        <v>0</v>
      </c>
      <c r="I13" s="130">
        <f t="shared" si="0"/>
        <v>0</v>
      </c>
      <c r="J13" s="130">
        <f t="shared" si="0"/>
        <v>0</v>
      </c>
      <c r="K13" s="130">
        <f t="shared" si="0"/>
        <v>0</v>
      </c>
    </row>
    <row r="14" spans="1:11" ht="34.5" customHeight="1">
      <c r="A14" s="294" t="s">
        <v>169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</row>
    <row r="16" ht="12.75">
      <c r="A16" s="120" t="s">
        <v>35</v>
      </c>
    </row>
  </sheetData>
  <sheetProtection/>
  <protectedRanges>
    <protectedRange sqref="A1:D3 E2:F3" name="Диапазон7_3"/>
  </protectedRanges>
  <mergeCells count="17">
    <mergeCell ref="H6:H7"/>
    <mergeCell ref="A1:D1"/>
    <mergeCell ref="E1:K1"/>
    <mergeCell ref="A2:F2"/>
    <mergeCell ref="A3:F3"/>
    <mergeCell ref="A4:K4"/>
    <mergeCell ref="J6:J7"/>
    <mergeCell ref="A14:K14"/>
    <mergeCell ref="A5:A7"/>
    <mergeCell ref="B5:B7"/>
    <mergeCell ref="C5:E5"/>
    <mergeCell ref="F5:G5"/>
    <mergeCell ref="H5:I5"/>
    <mergeCell ref="J5:K5"/>
    <mergeCell ref="C6:C7"/>
    <mergeCell ref="D6:E6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Семенова</cp:lastModifiedBy>
  <cp:lastPrinted>2015-01-26T11:16:33Z</cp:lastPrinted>
  <dcterms:created xsi:type="dcterms:W3CDTF">2010-11-12T13:16:09Z</dcterms:created>
  <dcterms:modified xsi:type="dcterms:W3CDTF">2016-02-24T04:54:40Z</dcterms:modified>
  <cp:category/>
  <cp:version/>
  <cp:contentType/>
  <cp:contentStatus/>
</cp:coreProperties>
</file>