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9" activeTab="0"/>
  </bookViews>
  <sheets>
    <sheet name="Сводная" sheetId="1" r:id="rId1"/>
    <sheet name="Хлеб" sheetId="2" r:id="rId2"/>
    <sheet name="Молоко отпуск" sheetId="3" r:id="rId3"/>
    <sheet name="Молоко розн" sheetId="4" r:id="rId4"/>
    <sheet name="Молоко закуп" sheetId="5" r:id="rId5"/>
    <sheet name="Масло отп" sheetId="6" r:id="rId6"/>
    <sheet name="Масло розн" sheetId="7" r:id="rId7"/>
    <sheet name="Мука отпуск" sheetId="8" r:id="rId8"/>
    <sheet name="Мука закуп" sheetId="9" r:id="rId9"/>
    <sheet name="Зерно закуп" sheetId="10" r:id="rId10"/>
    <sheet name="Зерно отпуск" sheetId="11" r:id="rId11"/>
    <sheet name="Сахар отп" sheetId="12" r:id="rId12"/>
    <sheet name="Сахар розн" sheetId="13" r:id="rId13"/>
  </sheets>
  <definedNames>
    <definedName name="_xlnm.Print_Area" localSheetId="9">'Зерно закуп'!$A$1:$K$21</definedName>
    <definedName name="_xlnm.Print_Area" localSheetId="10">'Зерно отпуск'!$A$1:$F$15</definedName>
    <definedName name="_xlnm.Print_Area" localSheetId="5">'Масло отп'!$A$1:$F$19</definedName>
    <definedName name="_xlnm.Print_Area" localSheetId="6">'Масло розн'!$A$1:$E$19</definedName>
    <definedName name="_xlnm.Print_Area" localSheetId="4">'Молоко закуп'!$A$1:$I$16</definedName>
    <definedName name="_xlnm.Print_Area" localSheetId="2">'Молоко отпуск'!$A$1:$I$57</definedName>
    <definedName name="_xlnm.Print_Area" localSheetId="3">'Молоко розн'!$A$1:$I$19</definedName>
    <definedName name="_xlnm.Print_Area" localSheetId="8">'Мука закуп'!$A$1:$K$19</definedName>
    <definedName name="_xlnm.Print_Area" localSheetId="7">'Мука отпуск'!$A$1:$K$10</definedName>
    <definedName name="_xlnm.Print_Area" localSheetId="11">'Сахар отп'!$A$1:$F$19</definedName>
    <definedName name="_xlnm.Print_Area" localSheetId="12">'Сахар розн'!$A$1:$F$19</definedName>
    <definedName name="_xlnm.Print_Area" localSheetId="0">'Сводная'!$A$1:$F$26</definedName>
    <definedName name="_xlnm.Print_Area" localSheetId="1">'Хлеб'!$A$1:$I$63</definedName>
  </definedNames>
  <calcPr fullCalcOnLoad="1"/>
</workbook>
</file>

<file path=xl/sharedStrings.xml><?xml version="1.0" encoding="utf-8"?>
<sst xmlns="http://schemas.openxmlformats.org/spreadsheetml/2006/main" count="720" uniqueCount="138">
  <si>
    <t>Интегрированное среднее изменение минимальной цены на социально значимые продукты питания в регионе (Челябинская область) по итогам 1 квартала 2012 года.</t>
  </si>
  <si>
    <t>квартал</t>
  </si>
  <si>
    <t>Продукт</t>
  </si>
  <si>
    <t>Изменение (текущий квартал к предыдущему), %</t>
  </si>
  <si>
    <t>предыдущий</t>
  </si>
  <si>
    <t xml:space="preserve">текущий </t>
  </si>
  <si>
    <t>Хлеб пшеничный (1кг)</t>
  </si>
  <si>
    <t>Отпускная цена производителя</t>
  </si>
  <si>
    <t>+1,85</t>
  </si>
  <si>
    <t>Розничная цена</t>
  </si>
  <si>
    <t>+0,37</t>
  </si>
  <si>
    <t>Хлеб ржаной (1 кг)</t>
  </si>
  <si>
    <t>-0,03</t>
  </si>
  <si>
    <t>+0,27</t>
  </si>
  <si>
    <t>Молоко жирностью 2,5 (1 л) п/э упаковка</t>
  </si>
  <si>
    <t>+1,83</t>
  </si>
  <si>
    <t>+0,07</t>
  </si>
  <si>
    <t>Молочное сырье (1 т)</t>
  </si>
  <si>
    <t>Закупочные цены на сырое молоко</t>
  </si>
  <si>
    <t>+1,47</t>
  </si>
  <si>
    <t>Закупочные цены на сухое молоко</t>
  </si>
  <si>
    <t xml:space="preserve">не закупают </t>
  </si>
  <si>
    <t xml:space="preserve">Масло подсолнечное рафинированное дезодорированное бутилированное </t>
  </si>
  <si>
    <t>Закупочная цена на сырье (1 т)</t>
  </si>
  <si>
    <t>Отпускная цена производителя (1 л)</t>
  </si>
  <si>
    <t>-14,39</t>
  </si>
  <si>
    <t>Розничная цена (1 л)</t>
  </si>
  <si>
    <t>-14,53</t>
  </si>
  <si>
    <t>Мука (1 т)</t>
  </si>
  <si>
    <t>-4,87</t>
  </si>
  <si>
    <t>Закупочная цена на сырье</t>
  </si>
  <si>
    <t>-9,55</t>
  </si>
  <si>
    <t>Сахар (1 кг)</t>
  </si>
  <si>
    <t>+9,69</t>
  </si>
  <si>
    <t>+6,78</t>
  </si>
  <si>
    <t xml:space="preserve">Динамика отпускных цен производителей на хлеб пшеничный и хлеб ржаной (без НДС) за 1 кв. 2012 г. по Челябинской области </t>
  </si>
  <si>
    <r>
      <t>Хозяйствующий субъект  минимальная цена/ максимальная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цена</t>
    </r>
  </si>
  <si>
    <t>Отпускная цена производителя на хлеб пшеничный 1 сорта, руб. за 1 кг</t>
  </si>
  <si>
    <t>Индекс цен (текущий квартал к предыдущему периоду)</t>
  </si>
  <si>
    <t>Индекс цен (отчетный квартал к 4-му кварталу 2010 года)</t>
  </si>
  <si>
    <t>Отпускная цена производителя на хлеб ржаной, руб. за 1 кг</t>
  </si>
  <si>
    <t>Цена на 4 кв. 2010 г (хлеб пшеничный 1 сорта)</t>
  </si>
  <si>
    <t>Цена на4 кв. 2010 (ржаной хлеб)</t>
  </si>
  <si>
    <r>
      <t>Отчетный период (4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квартал 2011 года)</t>
    </r>
  </si>
  <si>
    <r>
      <t>Отчетный период 1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квартал 2012 года)</t>
    </r>
  </si>
  <si>
    <t>%</t>
  </si>
  <si>
    <r>
      <t>Отчетный период (1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квартал 2012 года)</t>
    </r>
  </si>
  <si>
    <t>ОАО ТК «Класс» (розничная торговая сеть)</t>
  </si>
  <si>
    <t>ОАО «Русский хлеб» г.Магнитогорск</t>
  </si>
  <si>
    <t xml:space="preserve">минимальная  </t>
  </si>
  <si>
    <t xml:space="preserve">максимальная </t>
  </si>
  <si>
    <t>ООО Компания «Урал-Агро-Торг» (розничная торговая сеть)</t>
  </si>
  <si>
    <t>ОАО «Еманжелинскхлеб»</t>
  </si>
  <si>
    <t>ООО «Хлебпром»</t>
  </si>
  <si>
    <t>ОАО «Первый хлебокомбинат»</t>
  </si>
  <si>
    <t>-</t>
  </si>
  <si>
    <t>ООО «Прогресс» (магазины «Проспект») (розничная торговая сеть)</t>
  </si>
  <si>
    <t>ООО «Дикси-Челябинск» (розничная торговая сеть)</t>
  </si>
  <si>
    <t>ООО «Молл» (магазины «Молния») (розничная торговая сеть)</t>
  </si>
  <si>
    <t>Отпускная цена производителя на хлеб пшеничный 1 сорта за 1 кг</t>
  </si>
  <si>
    <t>Отпускная цена производителя на хлеб ржаной  за 1 кг</t>
  </si>
  <si>
    <t>Производители хлеба</t>
  </si>
  <si>
    <t>КХП им. Григоровича</t>
  </si>
  <si>
    <t>Динамика розничных цен на хлеб пшеничный и хлеб ржаной (без НДС ) за 1 кв. 2012 г. по Челябинской области</t>
  </si>
  <si>
    <r>
      <t>Хозяйствующий субъект минимальная цена/ максимальная</t>
    </r>
    <r>
      <rPr>
        <sz val="11"/>
        <color indexed="9"/>
        <rFont val="Times New Roman"/>
        <family val="1"/>
      </rPr>
      <t>_</t>
    </r>
    <r>
      <rPr>
        <sz val="11"/>
        <color indexed="8"/>
        <rFont val="Times New Roman"/>
        <family val="1"/>
      </rPr>
      <t>цена</t>
    </r>
  </si>
  <si>
    <t>Розничная цена производителя на хлеб пшеничный 1 сорта, руб. за 1 кг</t>
  </si>
  <si>
    <t>Розничная цена производителя на хлеб ржаной, руб. за 1 кг</t>
  </si>
  <si>
    <t>Динамика отпускных цен на пастеризованное молоко жирностью 2,5%  (без НДС) за 1 кв. 2012 г.  по Челябинской области</t>
  </si>
  <si>
    <t>Хозяйствующий субъект минимальная цена /максимальная цена</t>
  </si>
  <si>
    <r>
      <t xml:space="preserve">Отпускная цена производителя на молоко 2,5%,  руб. за 1 л. </t>
    </r>
    <r>
      <rPr>
        <b/>
        <sz val="11"/>
        <rFont val="Times New Roman"/>
        <family val="1"/>
      </rPr>
      <t>п/э упаковка</t>
    </r>
  </si>
  <si>
    <r>
      <t xml:space="preserve">Отпускная цена производителя на молоко 2,5% в руб. за 1 л. </t>
    </r>
    <r>
      <rPr>
        <b/>
        <sz val="11"/>
        <rFont val="Times New Roman"/>
        <family val="1"/>
      </rPr>
      <t>тетрапак</t>
    </r>
  </si>
  <si>
    <r>
      <t>Цена на 4 кв. 2010 (</t>
    </r>
    <r>
      <rPr>
        <b/>
        <sz val="11"/>
        <rFont val="Times New Roman"/>
        <family val="1"/>
      </rPr>
      <t>п/э упаковка</t>
    </r>
    <r>
      <rPr>
        <sz val="11"/>
        <rFont val="Times New Roman"/>
        <family val="1"/>
      </rPr>
      <t>)</t>
    </r>
  </si>
  <si>
    <r>
      <t>Цена на 4 кв. 2010 (</t>
    </r>
    <r>
      <rPr>
        <b/>
        <sz val="11"/>
        <rFont val="Times New Roman"/>
        <family val="1"/>
      </rPr>
      <t>тетрапак</t>
    </r>
    <r>
      <rPr>
        <sz val="11"/>
        <rFont val="Times New Roman"/>
        <family val="1"/>
      </rPr>
      <t>)</t>
    </r>
  </si>
  <si>
    <r>
      <t>Отчетный период (4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2011 года)</t>
    </r>
  </si>
  <si>
    <r>
      <t>Отчетный период (1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2012 года)</t>
    </r>
  </si>
  <si>
    <t xml:space="preserve">ОАО «Южноуральский молочный завод» </t>
  </si>
  <si>
    <t xml:space="preserve">минимальная </t>
  </si>
  <si>
    <t>максимальная</t>
  </si>
  <si>
    <t xml:space="preserve">ОАО «Магнитогорский молочный комбинат» </t>
  </si>
  <si>
    <t>Уйский сырзавод</t>
  </si>
  <si>
    <t>ОАО «Челябинский городской молочный комбинат»</t>
  </si>
  <si>
    <t>ОАО «Чебаркульский молочный завод»</t>
  </si>
  <si>
    <r>
      <t xml:space="preserve">Отпускная цена производителя на молоко 2,5%,  руб. за 1 л. </t>
    </r>
    <r>
      <rPr>
        <b/>
        <sz val="11"/>
        <rFont val="Times New Roman"/>
        <family val="1"/>
      </rPr>
      <t>тетрапак</t>
    </r>
  </si>
  <si>
    <t>Производители молока и молокопродуктов</t>
  </si>
  <si>
    <t>ОАО «Магнитогорский молочный завод»</t>
  </si>
  <si>
    <t>ОАО «Южноуральский молочный комбинат» (ООО «Урал Молоко»)</t>
  </si>
  <si>
    <t>Динамика розничных цен на пастеризованное молоко жирностью 2,5%  (без НДС) за 1 кв. 2012 г.  по Челябинской области</t>
  </si>
  <si>
    <r>
      <t xml:space="preserve">Розничная цена на молоко 2,5%,  руб. за 1 л. </t>
    </r>
    <r>
      <rPr>
        <b/>
        <sz val="11"/>
        <rFont val="Times New Roman"/>
        <family val="1"/>
      </rPr>
      <t>п/э упаковка</t>
    </r>
  </si>
  <si>
    <r>
      <t xml:space="preserve">Розничная цена на молоко 2,5%,  руб. за 1 л. </t>
    </r>
    <r>
      <rPr>
        <b/>
        <sz val="11"/>
        <rFont val="Times New Roman"/>
        <family val="1"/>
      </rPr>
      <t>тетрапак</t>
    </r>
  </si>
  <si>
    <t>Динамика закупочных цен на молочное сырье за 1 кв. 2012 г.  по Челябинской области</t>
  </si>
  <si>
    <t>Закупочная цена на сырое молоко,  руб. за 1 т.</t>
  </si>
  <si>
    <t>Закупочная цена на сухое молок,  руб. за 1 т.</t>
  </si>
  <si>
    <t>Цена на 4 кв. 2010 (сырое молоко)</t>
  </si>
  <si>
    <t>Динамика отпускных цен на масло подсолнечное рафинированное дезодорированное бутилированное (без НДС) по Челябинской области</t>
  </si>
  <si>
    <t>Период 1 квартал 2012 года</t>
  </si>
  <si>
    <t>Хозяйствующие субъекты минимальная цена /максимальная цена</t>
  </si>
  <si>
    <t>Отпускная цена производителя на  масло подсолнечное, руб. за 1 л</t>
  </si>
  <si>
    <t>Цена на 4 кв. 2010</t>
  </si>
  <si>
    <t>ОАО ТК «Класс»</t>
  </si>
  <si>
    <t>минимальная</t>
  </si>
  <si>
    <t>ООО Компания «Урал-Агро-Торг»</t>
  </si>
  <si>
    <t>Динамика розничных цен на масло подсолнечное рафинированное дезодорированное бутилированное (без НДС) по Челябинской области</t>
  </si>
  <si>
    <t>Розничная цена торговой сети на  масло подсолнечное,  руб. за 1 л</t>
  </si>
  <si>
    <t>Динамика отпускных цен на муку (без НДС) за 1 квартал  2012 г. по Челябинской области</t>
  </si>
  <si>
    <r>
      <t xml:space="preserve">Отпускная цена производителя </t>
    </r>
    <r>
      <rPr>
        <b/>
        <sz val="11"/>
        <rFont val="Times New Roman"/>
        <family val="1"/>
      </rPr>
      <t xml:space="preserve">муки в/с, </t>
    </r>
    <r>
      <rPr>
        <sz val="11"/>
        <rFont val="Times New Roman"/>
        <family val="1"/>
      </rPr>
      <t xml:space="preserve"> руб. за 1 т.</t>
    </r>
  </si>
  <si>
    <r>
      <t xml:space="preserve">Отпускная цена производителя </t>
    </r>
    <r>
      <rPr>
        <b/>
        <sz val="11"/>
        <rFont val="Times New Roman"/>
        <family val="1"/>
      </rPr>
      <t xml:space="preserve">муки 1 сорта, </t>
    </r>
    <r>
      <rPr>
        <sz val="11"/>
        <rFont val="Times New Roman"/>
        <family val="1"/>
      </rPr>
      <t xml:space="preserve"> руб. за 1 т.</t>
    </r>
  </si>
  <si>
    <r>
      <t xml:space="preserve">Цена на </t>
    </r>
    <r>
      <rPr>
        <b/>
        <sz val="11"/>
        <rFont val="Times New Roman"/>
        <family val="1"/>
      </rPr>
      <t>муку в/с</t>
    </r>
    <r>
      <rPr>
        <sz val="11"/>
        <rFont val="Times New Roman"/>
        <family val="1"/>
      </rPr>
      <t xml:space="preserve"> на 4 кв. 2010</t>
    </r>
  </si>
  <si>
    <r>
      <t xml:space="preserve">Цена на </t>
    </r>
    <r>
      <rPr>
        <b/>
        <sz val="11"/>
        <rFont val="Times New Roman"/>
        <family val="1"/>
      </rPr>
      <t xml:space="preserve">муку 1 сорт </t>
    </r>
    <r>
      <rPr>
        <sz val="11"/>
        <rFont val="Times New Roman"/>
        <family val="1"/>
      </rPr>
      <t>на 4 кв. 2010</t>
    </r>
  </si>
  <si>
    <t>ЗАО КХП «Злак»</t>
  </si>
  <si>
    <t>Динамика закупочных цен на муку (без НДС) за 1 квартал  2012 г. по Челябинской области</t>
  </si>
  <si>
    <t xml:space="preserve"> </t>
  </si>
  <si>
    <r>
      <t xml:space="preserve">Закупочная цена производителя на </t>
    </r>
    <r>
      <rPr>
        <b/>
        <sz val="11"/>
        <rFont val="Times New Roman"/>
        <family val="1"/>
      </rPr>
      <t xml:space="preserve">муку в/с, </t>
    </r>
    <r>
      <rPr>
        <sz val="11"/>
        <rFont val="Times New Roman"/>
        <family val="1"/>
      </rPr>
      <t xml:space="preserve"> руб. за 1 т. </t>
    </r>
  </si>
  <si>
    <r>
      <t xml:space="preserve">Закупочная цена производителя на </t>
    </r>
    <r>
      <rPr>
        <b/>
        <sz val="11"/>
        <rFont val="Times New Roman"/>
        <family val="1"/>
      </rPr>
      <t xml:space="preserve">муку 1 сорта, </t>
    </r>
    <r>
      <rPr>
        <sz val="11"/>
        <rFont val="Times New Roman"/>
        <family val="1"/>
      </rPr>
      <t xml:space="preserve"> руб. за 1 т. </t>
    </r>
  </si>
  <si>
    <r>
      <t xml:space="preserve">Закупочная цена производителя на </t>
    </r>
    <r>
      <rPr>
        <b/>
        <sz val="11"/>
        <rFont val="Times New Roman"/>
        <family val="1"/>
      </rPr>
      <t>муку ржано-обдирную,</t>
    </r>
    <r>
      <rPr>
        <sz val="11"/>
        <rFont val="Times New Roman"/>
        <family val="1"/>
      </rPr>
      <t xml:space="preserve"> руб. за 1 т. </t>
    </r>
  </si>
  <si>
    <t>Динамика закупочных цен на зерно (без НДС) за 1 квартал 2012 г. по Челябинской области</t>
  </si>
  <si>
    <t xml:space="preserve">Хозяйствующий субъект </t>
  </si>
  <si>
    <t>Закупочная цена на зерно в руб. за 1 тн (пшеница 3 класса)</t>
  </si>
  <si>
    <r>
      <t>Закупочная цена на зерно в руб. за 1 тн (</t>
    </r>
    <r>
      <rPr>
        <b/>
        <sz val="11"/>
        <rFont val="Times New Roman"/>
        <family val="1"/>
      </rPr>
      <t>пшеница 4 класса</t>
    </r>
    <r>
      <rPr>
        <sz val="11"/>
        <rFont val="Times New Roman"/>
        <family val="1"/>
      </rPr>
      <t>)</t>
    </r>
  </si>
  <si>
    <r>
      <t xml:space="preserve">Цена на 4 кв. 2009 </t>
    </r>
    <r>
      <rPr>
        <b/>
        <sz val="11"/>
        <rFont val="Times New Roman"/>
        <family val="1"/>
      </rPr>
      <t>(пшеница 3 класса)</t>
    </r>
  </si>
  <si>
    <r>
      <t>Цена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 4 кв. 2009</t>
    </r>
    <r>
      <rPr>
        <b/>
        <sz val="11"/>
        <rFont val="Times New Roman"/>
        <family val="1"/>
      </rPr>
      <t xml:space="preserve"> (пшеница 4 класса)</t>
    </r>
  </si>
  <si>
    <r>
      <t>Отчетный период 1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квартал 2012 года)</t>
    </r>
  </si>
  <si>
    <t>ОАО «Гогинская хлебная база»</t>
  </si>
  <si>
    <t>-*</t>
  </si>
  <si>
    <t>ОАО «Троицкий КХП»</t>
  </si>
  <si>
    <t>ОАО «Макфа»</t>
  </si>
  <si>
    <t>* не закупают</t>
  </si>
  <si>
    <t>Динамика отпускных цен на зерно (без НДС) за 1 квартал  2012 г. по Челябинской области</t>
  </si>
  <si>
    <r>
      <t xml:space="preserve">Отпускная цена производителя зерна (пшеница </t>
    </r>
    <r>
      <rPr>
        <b/>
        <sz val="11"/>
        <rFont val="Times New Roman"/>
        <family val="1"/>
      </rPr>
      <t>3 класса</t>
    </r>
    <r>
      <rPr>
        <sz val="11"/>
        <rFont val="Times New Roman"/>
        <family val="1"/>
      </rPr>
      <t>) в руб. за 1 тн</t>
    </r>
  </si>
  <si>
    <r>
      <t xml:space="preserve">Цена на 4 кв. 2010 г. </t>
    </r>
    <r>
      <rPr>
        <b/>
        <sz val="11"/>
        <rFont val="Times New Roman"/>
        <family val="1"/>
      </rPr>
      <t>(пшеница 3 класса)</t>
    </r>
  </si>
  <si>
    <t>ЗАО «Брединское»</t>
  </si>
  <si>
    <t>СПК «Подовинное»</t>
  </si>
  <si>
    <t>ГУ ОПСП «Троицкое»</t>
  </si>
  <si>
    <t xml:space="preserve"> -</t>
  </si>
  <si>
    <t>* не реализуют</t>
  </si>
  <si>
    <t>Динамика отпускных цен на сахар (без НДС) по Челябинской области</t>
  </si>
  <si>
    <t>Отпускная цена производителя на сахар, руб. за 1 кг</t>
  </si>
  <si>
    <t>Динамика розничных цен на сахар (без НДС) по Челябинской области</t>
  </si>
  <si>
    <t>Розничная цена торговой сети на сахар,  руб. за 1 кг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</si>
</sst>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#,###.00"/>
    <numFmt numFmtId="168" formatCode="0.0"/>
    <numFmt numFmtId="169" formatCode="0.00%"/>
    <numFmt numFmtId="170" formatCode="#,##0.00"/>
    <numFmt numFmtId="171" formatCode="#,##0.0"/>
    <numFmt numFmtId="172" formatCode="#,##0"/>
  </numFmts>
  <fonts count="15">
    <font>
      <sz val="10"/>
      <name val="Arial"/>
      <family val="2"/>
    </font>
    <font>
      <sz val="12"/>
      <name val="Times New Roman"/>
      <family val="1"/>
    </font>
    <font>
      <sz val="12"/>
      <color indexed="2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164" fontId="5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8" fontId="9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8" fontId="9" fillId="0" borderId="1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168" fontId="9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70" fontId="1" fillId="0" borderId="1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wrapText="1"/>
    </xf>
    <xf numFmtId="164" fontId="1" fillId="0" borderId="0" xfId="0" applyFont="1" applyFill="1" applyAlignment="1">
      <alignment horizontal="center" wrapText="1"/>
    </xf>
    <xf numFmtId="164" fontId="4" fillId="0" borderId="0" xfId="0" applyFont="1" applyFill="1" applyBorder="1" applyAlignment="1">
      <alignment horizontal="center" vertical="center"/>
    </xf>
    <xf numFmtId="164" fontId="10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 wrapText="1"/>
    </xf>
    <xf numFmtId="164" fontId="11" fillId="0" borderId="0" xfId="0" applyFont="1" applyFill="1" applyAlignment="1">
      <alignment horizontal="center" wrapText="1"/>
    </xf>
    <xf numFmtId="164" fontId="11" fillId="0" borderId="0" xfId="0" applyFont="1" applyFill="1" applyAlignment="1">
      <alignment/>
    </xf>
    <xf numFmtId="171" fontId="1" fillId="0" borderId="1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Alignment="1">
      <alignment/>
    </xf>
    <xf numFmtId="164" fontId="12" fillId="0" borderId="1" xfId="0" applyFont="1" applyFill="1" applyBorder="1" applyAlignment="1">
      <alignment/>
    </xf>
    <xf numFmtId="164" fontId="11" fillId="0" borderId="0" xfId="0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14" fillId="0" borderId="0" xfId="0" applyFont="1" applyFill="1" applyAlignment="1">
      <alignment/>
    </xf>
    <xf numFmtId="172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70" fontId="1" fillId="0" borderId="1" xfId="0" applyNumberFormat="1" applyFont="1" applyFill="1" applyBorder="1" applyAlignment="1">
      <alignment/>
    </xf>
    <xf numFmtId="171" fontId="1" fillId="0" borderId="1" xfId="0" applyNumberFormat="1" applyFont="1" applyFill="1" applyBorder="1" applyAlignment="1">
      <alignment/>
    </xf>
    <xf numFmtId="164" fontId="0" fillId="0" borderId="3" xfId="0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center"/>
    </xf>
    <xf numFmtId="171" fontId="4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workbookViewId="0" topLeftCell="A1">
      <selection activeCell="A34" sqref="A34"/>
    </sheetView>
  </sheetViews>
  <sheetFormatPr defaultColWidth="12.57421875" defaultRowHeight="12.75" outlineLevelCol="2"/>
  <cols>
    <col min="1" max="1" width="80.00390625" style="1" customWidth="1"/>
    <col min="2" max="2" width="36.00390625" style="1" customWidth="1"/>
    <col min="3" max="3" width="11.57421875" style="1" customWidth="1"/>
    <col min="4" max="4" width="0" style="2" hidden="1" customWidth="1" outlineLevel="1"/>
    <col min="5" max="6" width="0" style="2" hidden="1" customWidth="1" outlineLevel="2"/>
    <col min="7" max="16384" width="11.57421875" style="1" customWidth="1"/>
  </cols>
  <sheetData>
    <row r="1" spans="1:3" ht="12.75" customHeight="1">
      <c r="A1" s="3" t="s">
        <v>0</v>
      </c>
      <c r="B1" s="3"/>
      <c r="C1" s="3"/>
    </row>
    <row r="3" spans="5:6" ht="12.75">
      <c r="E3" s="4" t="s">
        <v>1</v>
      </c>
      <c r="F3" s="4"/>
    </row>
    <row r="4" spans="1:6" ht="30.75" customHeight="1">
      <c r="A4" s="5" t="s">
        <v>2</v>
      </c>
      <c r="B4" s="6" t="s">
        <v>3</v>
      </c>
      <c r="E4" s="2" t="s">
        <v>4</v>
      </c>
      <c r="F4" s="2" t="s">
        <v>5</v>
      </c>
    </row>
    <row r="5" spans="1:2" ht="12.75">
      <c r="A5" s="7" t="s">
        <v>6</v>
      </c>
      <c r="B5" s="8"/>
    </row>
    <row r="6" spans="1:6" ht="12.75">
      <c r="A6" s="8" t="s">
        <v>7</v>
      </c>
      <c r="B6" s="9" t="s">
        <v>8</v>
      </c>
      <c r="C6"/>
      <c r="D6" s="10">
        <f>(F6/E6-1)*100</f>
        <v>1.8521608543300427</v>
      </c>
      <c r="E6" s="2">
        <f>(Хлеб!B7+Хлеб!B11+Хлеб!B14+Хлеб!B17+Хлеб!B21+Хлеб!B24+Хлеб!B28+Хлеб!B31+Хлеб!B37+Хлеб!B40+Хлеб!B43)/7</f>
        <v>22.83047619047619</v>
      </c>
      <c r="F6" s="2">
        <f>(Хлеб!C7+Хлеб!C11+Хлеб!C14+Хлеб!C17+Хлеб!C21+Хлеб!C24+Хлеб!C28+Хлеб!C31+Хлеб!C37+Хлеб!C40+Хлеб!C43)/7</f>
        <v>23.25333333333333</v>
      </c>
    </row>
    <row r="7" spans="1:6" ht="12.75">
      <c r="A7" s="8" t="s">
        <v>9</v>
      </c>
      <c r="B7" s="9" t="s">
        <v>10</v>
      </c>
      <c r="C7"/>
      <c r="D7" s="10">
        <f>(F7/E7-1)*100</f>
        <v>0.37104419016613654</v>
      </c>
      <c r="E7" s="2">
        <f>(Хлеб!B50+Хлеб!B53+Хлеб!B56+Хлеб!B59+Хлеб!B62)/5</f>
        <v>27.849333333333334</v>
      </c>
      <c r="F7" s="2">
        <f>(Хлеб!C50+Хлеб!C53+Хлеб!C56+Хлеб!C59+Хлеб!C62)/5</f>
        <v>27.952666666666666</v>
      </c>
    </row>
    <row r="8" spans="1:4" ht="12.75">
      <c r="A8" s="7" t="s">
        <v>11</v>
      </c>
      <c r="B8" s="11"/>
      <c r="C8"/>
      <c r="D8" s="10"/>
    </row>
    <row r="9" spans="1:6" ht="12.75">
      <c r="A9" s="8" t="s">
        <v>7</v>
      </c>
      <c r="B9" s="9" t="s">
        <v>12</v>
      </c>
      <c r="C9"/>
      <c r="D9" s="10">
        <f>(F9/E9-1)*100</f>
        <v>-0.03017046311660776</v>
      </c>
      <c r="E9" s="12">
        <f>(Хлеб!F7+Хлеб!F11+Хлеб!F14+Хлеб!F17+Хлеб!F21+Хлеб!F24+Хлеб!F28+Хлеб!F31+Хлеб!F37+Хлеб!F40+Хлеб!F43)/8</f>
        <v>24.85875</v>
      </c>
      <c r="F9" s="12">
        <f>(Хлеб!G7+Хлеб!G11+Хлеб!G14+Хлеб!G17+Хлеб!G21+Хлеб!G24+Хлеб!G28+Хлеб!G31+Хлеб!G37+Хлеб!G40+Хлеб!G43)/8</f>
        <v>24.85125</v>
      </c>
    </row>
    <row r="10" spans="1:6" ht="12.75">
      <c r="A10" s="8" t="s">
        <v>9</v>
      </c>
      <c r="B10" s="9" t="s">
        <v>13</v>
      </c>
      <c r="C10"/>
      <c r="D10" s="13">
        <f>(F10/E10-1)*100</f>
        <v>0.2712238147739576</v>
      </c>
      <c r="E10" s="12">
        <f>(Хлеб!F50+Хлеб!F53+Хлеб!F56+Хлеб!F59+Хлеб!F62)/5</f>
        <v>30.233333333333338</v>
      </c>
      <c r="F10" s="12">
        <f>(Хлеб!G50+Хлеб!G53+Хлеб!G56+Хлеб!G59+Хлеб!G62)/5</f>
        <v>30.31533333333333</v>
      </c>
    </row>
    <row r="11" spans="1:4" ht="12.75">
      <c r="A11" s="7" t="s">
        <v>14</v>
      </c>
      <c r="B11" s="11"/>
      <c r="C11"/>
      <c r="D11" s="10"/>
    </row>
    <row r="12" spans="1:6" ht="12.75">
      <c r="A12" s="8" t="s">
        <v>7</v>
      </c>
      <c r="B12" s="9" t="s">
        <v>15</v>
      </c>
      <c r="C12"/>
      <c r="D12" s="13">
        <f>(F12/E12-1)*100</f>
        <v>1.8347442624006005</v>
      </c>
      <c r="E12" s="2">
        <f>('Молоко отпуск'!B7+'Молоко отпуск'!B10+'Молоко отпуск'!B14+'Молоко отпуск'!B17+'Молоко отпуск'!B20+'Молоко отпуск'!B23+'Молоко отпуск'!B27+'Молоко отпуск'!B30+'Молоко отпуск'!B33+'Молоко отпуск'!B37+'Молоко отпуск'!B40+'Молоко отпуск'!B47+'Молоко отпуск'!B50+'Молоко отпуск'!B53+'Молоко отпуск'!B56)/12</f>
        <v>25.889166666666668</v>
      </c>
      <c r="F12" s="2">
        <f>('Молоко отпуск'!C7+'Молоко отпуск'!C10+'Молоко отпуск'!C14+'Молоко отпуск'!C17+'Молоко отпуск'!C20+'Молоко отпуск'!C23+'Молоко отпуск'!C27+'Молоко отпуск'!C30+'Молоко отпуск'!C33+'Молоко отпуск'!C37+'Молоко отпуск'!C40+'Молоко отпуск'!C47+'Молоко отпуск'!C50+'Молоко отпуск'!C53+'Молоко отпуск'!C56)/12</f>
        <v>26.364166666666662</v>
      </c>
    </row>
    <row r="13" spans="1:6" ht="12.75">
      <c r="A13" s="8" t="s">
        <v>9</v>
      </c>
      <c r="B13" s="9" t="s">
        <v>16</v>
      </c>
      <c r="C13"/>
      <c r="D13" s="10">
        <f>(F13/E13-1)*100</f>
        <v>0.0661375661375585</v>
      </c>
      <c r="E13" s="2">
        <f>('Молоко розн'!B6+'Молоко розн'!B9+'Молоко розн'!B12+'Молоко розн'!B15+'Молоко розн'!B18)/5</f>
        <v>30.240000000000002</v>
      </c>
      <c r="F13" s="2">
        <f>('Молоко розн'!C6+'Молоко розн'!C9+'Молоко розн'!C12+'Молоко розн'!C15+'Молоко розн'!C18)/5</f>
        <v>30.26</v>
      </c>
    </row>
    <row r="14" spans="1:4" ht="12.75">
      <c r="A14" s="7" t="s">
        <v>17</v>
      </c>
      <c r="B14" s="11"/>
      <c r="C14"/>
      <c r="D14" s="10"/>
    </row>
    <row r="15" spans="1:6" ht="12.75">
      <c r="A15" s="8" t="s">
        <v>18</v>
      </c>
      <c r="B15" s="9" t="s">
        <v>19</v>
      </c>
      <c r="C15"/>
      <c r="D15" s="10">
        <f>(F15/E15-1)*100</f>
        <v>1.4678899082568808</v>
      </c>
      <c r="E15" s="2">
        <f>('Молоко закуп'!B6+'Молоко закуп'!B9+'Молоко закуп'!B12+'Молоко закуп'!B15)/4</f>
        <v>13625</v>
      </c>
      <c r="F15" s="2">
        <f>('Молоко закуп'!C6+'Молоко закуп'!C9+'Молоко закуп'!C12+'Молоко закуп'!C15)/4</f>
        <v>13825</v>
      </c>
    </row>
    <row r="16" spans="1:4" ht="12.75">
      <c r="A16" s="8" t="s">
        <v>20</v>
      </c>
      <c r="B16" s="9" t="s">
        <v>21</v>
      </c>
      <c r="C16"/>
      <c r="D16" s="10"/>
    </row>
    <row r="17" spans="1:4" ht="12.75">
      <c r="A17" s="7" t="s">
        <v>22</v>
      </c>
      <c r="B17" s="11"/>
      <c r="C17"/>
      <c r="D17" s="10"/>
    </row>
    <row r="18" spans="1:4" ht="12.75">
      <c r="A18" s="8" t="s">
        <v>23</v>
      </c>
      <c r="B18" s="9" t="s">
        <v>21</v>
      </c>
      <c r="C18"/>
      <c r="D18" s="10"/>
    </row>
    <row r="19" spans="1:6" ht="12.75">
      <c r="A19" s="8" t="s">
        <v>24</v>
      </c>
      <c r="B19" s="9" t="s">
        <v>25</v>
      </c>
      <c r="C19"/>
      <c r="D19" s="10">
        <f>(F19/E19-1)*100</f>
        <v>-14.388489208633093</v>
      </c>
      <c r="E19" s="2">
        <f>('Масло отп'!B6+'Масло отп'!B9+'Масло отп'!B12+'Масло отп'!B15+'Масло отп'!B18)/5</f>
        <v>51.708000000000006</v>
      </c>
      <c r="F19" s="2">
        <f>('Масло отп'!C6+'Масло отп'!C9+'Масло отп'!C12+'Масло отп'!C15+'Масло отп'!C18)/5</f>
        <v>44.26800000000001</v>
      </c>
    </row>
    <row r="20" spans="1:6" ht="12.75">
      <c r="A20" s="8" t="s">
        <v>26</v>
      </c>
      <c r="B20" s="9" t="s">
        <v>27</v>
      </c>
      <c r="C20"/>
      <c r="D20" s="10">
        <f>(F20/E20-1)*100</f>
        <v>-14.530594072001012</v>
      </c>
      <c r="E20" s="2">
        <f>('Масло розн'!B6+'Масло розн'!B9+'Масло розн'!B12+'Масло розн'!B15+'Масло розн'!B18)/5</f>
        <v>62.888</v>
      </c>
      <c r="F20" s="2">
        <f>('Масло розн'!C6+'Масло розн'!C9+'Масло розн'!C12+'Масло розн'!C15+'Масло розн'!C18)/5</f>
        <v>53.75</v>
      </c>
    </row>
    <row r="21" spans="1:4" ht="12.75">
      <c r="A21" s="7" t="s">
        <v>28</v>
      </c>
      <c r="B21" s="11"/>
      <c r="C21"/>
      <c r="D21" s="10"/>
    </row>
    <row r="22" spans="1:6" ht="12.75">
      <c r="A22" s="8" t="s">
        <v>7</v>
      </c>
      <c r="B22" s="9" t="s">
        <v>29</v>
      </c>
      <c r="C22"/>
      <c r="D22" s="13">
        <f>(F22/E22-1)*100</f>
        <v>-4.869422314315319</v>
      </c>
      <c r="E22" s="2">
        <f>('Мука отпуск'!B6+'Мука отпуск'!B9+'Мука отпуск'!F6+'Мука отпуск'!F9)/4</f>
        <v>6997.75</v>
      </c>
      <c r="F22" s="2">
        <f>('Мука отпуск'!C6+'Мука отпуск'!C9+'Мука отпуск'!G6+'Мука отпуск'!G9)/4</f>
        <v>6657</v>
      </c>
    </row>
    <row r="23" spans="1:6" ht="12.75">
      <c r="A23" s="8" t="s">
        <v>30</v>
      </c>
      <c r="B23" s="9" t="s">
        <v>31</v>
      </c>
      <c r="C23"/>
      <c r="D23" s="13">
        <f>(F23/E23-1)*100</f>
        <v>-9.547542237004226</v>
      </c>
      <c r="E23" s="2">
        <f>('Мука закуп'!B6+'Мука закуп'!B9+'Мука закуп'!F6+'Мука закуп'!F9)/4</f>
        <v>8658.4325</v>
      </c>
      <c r="F23" s="2">
        <f>('Мука закуп'!C6+'Мука закуп'!C9+'Мука закуп'!G6+'Мука закуп'!G9)/4</f>
        <v>7831.764999999999</v>
      </c>
    </row>
    <row r="24" spans="1:3" ht="12.75">
      <c r="A24" s="7" t="s">
        <v>32</v>
      </c>
      <c r="B24" s="11"/>
      <c r="C24"/>
    </row>
    <row r="25" spans="1:6" ht="12.75">
      <c r="A25" s="8" t="s">
        <v>7</v>
      </c>
      <c r="B25" s="9" t="s">
        <v>33</v>
      </c>
      <c r="C25"/>
      <c r="D25" s="13">
        <f>(F25/E25-1)*100</f>
        <v>9.692401748318735</v>
      </c>
      <c r="E25" s="2">
        <f>('Сахар отп'!B6+'Сахар отп'!B9+'Сахар отп'!B12+'Сахар отп'!B15+'Сахар отп'!B18)/5</f>
        <v>24.353555555555555</v>
      </c>
      <c r="F25" s="2">
        <f>('Сахар отп'!C6+'Сахар отп'!C9+'Сахар отп'!C12+'Сахар отп'!C15+'Сахар отп'!C18)/5</f>
        <v>26.714</v>
      </c>
    </row>
    <row r="26" spans="1:6" ht="12.75">
      <c r="A26" s="8" t="s">
        <v>9</v>
      </c>
      <c r="B26" s="9" t="s">
        <v>34</v>
      </c>
      <c r="C26"/>
      <c r="D26" s="10">
        <f>(F26/E26-1)*100</f>
        <v>6.7807466333494215</v>
      </c>
      <c r="E26" s="2">
        <f>('Сахар розн'!B6+'Сахар розн'!B9+'Сахар розн'!B12+'Сахар розн'!B15+'Сахар розн'!B18)/5</f>
        <v>28.102444444444444</v>
      </c>
      <c r="F26" s="2">
        <f>('Сахар розн'!C6+'Сахар розн'!C9+'Сахар розн'!C12+'Сахар розн'!C15+'Сахар розн'!C18)/5</f>
        <v>30.008000000000003</v>
      </c>
    </row>
  </sheetData>
  <sheetProtection selectLockedCells="1" selectUnlockedCells="1"/>
  <mergeCells count="2">
    <mergeCell ref="A1:C1"/>
    <mergeCell ref="E3:F3"/>
  </mergeCells>
  <printOptions horizontalCentered="1"/>
  <pageMargins left="0.7875" right="0.7875" top="0.39375" bottom="0.39375" header="0.5118055555555555" footer="0.5118055555555555"/>
  <pageSetup firstPageNumber="1" useFirstPageNumber="1"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="75" zoomScaleNormal="75" workbookViewId="0" topLeftCell="A1">
      <selection activeCell="A1" sqref="A1"/>
    </sheetView>
  </sheetViews>
  <sheetFormatPr defaultColWidth="12.57421875" defaultRowHeight="12.75" outlineLevelCol="1"/>
  <cols>
    <col min="1" max="1" width="26.00390625" style="28" customWidth="1"/>
    <col min="2" max="2" width="12.57421875" style="28" customWidth="1"/>
    <col min="3" max="3" width="11.57421875" style="28" customWidth="1"/>
    <col min="4" max="4" width="13.7109375" style="28" customWidth="1"/>
    <col min="5" max="5" width="11.57421875" style="28" customWidth="1"/>
    <col min="6" max="6" width="12.57421875" style="28" customWidth="1"/>
    <col min="7" max="7" width="11.57421875" style="28" customWidth="1"/>
    <col min="8" max="8" width="13.28125" style="28" customWidth="1"/>
    <col min="9" max="9" width="11.57421875" style="28" customWidth="1"/>
    <col min="10" max="11" width="0" style="28" hidden="1" customWidth="1" outlineLevel="1"/>
    <col min="12" max="16384" width="11.57421875" style="28" customWidth="1"/>
  </cols>
  <sheetData>
    <row r="1" spans="1:11" ht="12.75" customHeight="1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5" ht="12.75">
      <c r="A2" s="49"/>
      <c r="B2" s="47"/>
      <c r="C2" s="47"/>
      <c r="D2" s="47"/>
      <c r="E2" s="47"/>
    </row>
    <row r="3" spans="1:11" ht="12.75" customHeight="1">
      <c r="A3" s="31" t="s">
        <v>115</v>
      </c>
      <c r="B3" s="31" t="s">
        <v>116</v>
      </c>
      <c r="C3" s="31"/>
      <c r="D3" s="31" t="s">
        <v>38</v>
      </c>
      <c r="E3" s="31" t="s">
        <v>39</v>
      </c>
      <c r="F3" s="31" t="s">
        <v>117</v>
      </c>
      <c r="G3" s="31"/>
      <c r="H3" s="31" t="s">
        <v>38</v>
      </c>
      <c r="I3" s="31" t="s">
        <v>39</v>
      </c>
      <c r="J3" s="31" t="s">
        <v>118</v>
      </c>
      <c r="K3" s="31" t="s">
        <v>119</v>
      </c>
    </row>
    <row r="4" spans="1:11" ht="12.75">
      <c r="A4" s="31"/>
      <c r="B4" s="31" t="s">
        <v>73</v>
      </c>
      <c r="C4" s="31" t="s">
        <v>120</v>
      </c>
      <c r="D4" s="31" t="s">
        <v>45</v>
      </c>
      <c r="E4" s="31" t="s">
        <v>45</v>
      </c>
      <c r="F4" s="31" t="s">
        <v>73</v>
      </c>
      <c r="G4" s="31" t="s">
        <v>74</v>
      </c>
      <c r="H4" s="31" t="s">
        <v>45</v>
      </c>
      <c r="I4" s="31" t="s">
        <v>45</v>
      </c>
      <c r="J4" s="32"/>
      <c r="K4" s="32"/>
    </row>
    <row r="5" spans="1:11" ht="12.75">
      <c r="A5" s="33" t="s">
        <v>62</v>
      </c>
      <c r="B5" s="66"/>
      <c r="C5" s="66"/>
      <c r="D5" s="66"/>
      <c r="E5" s="66"/>
      <c r="F5" s="67"/>
      <c r="G5" s="67"/>
      <c r="H5" s="67"/>
      <c r="I5" s="67"/>
      <c r="J5" s="32"/>
      <c r="K5" s="32"/>
    </row>
    <row r="6" spans="1:11" ht="12.75">
      <c r="A6" s="36" t="s">
        <v>76</v>
      </c>
      <c r="B6" s="41">
        <v>2345</v>
      </c>
      <c r="C6" s="41">
        <v>3591</v>
      </c>
      <c r="D6" s="55">
        <f>C6/B6*100</f>
        <v>153.13432835820896</v>
      </c>
      <c r="E6" s="55">
        <f>C6/J6*100</f>
        <v>59.22810489856507</v>
      </c>
      <c r="F6" s="41">
        <v>2364</v>
      </c>
      <c r="G6" s="41">
        <v>2764</v>
      </c>
      <c r="H6" s="38">
        <f>G6/F6*100</f>
        <v>116.92047377326564</v>
      </c>
      <c r="I6" s="55">
        <f>G6/K6*100</f>
        <v>47.581339301084526</v>
      </c>
      <c r="J6" s="32">
        <v>6063</v>
      </c>
      <c r="K6" s="32">
        <v>5809</v>
      </c>
    </row>
    <row r="7" spans="1:11" ht="12.75">
      <c r="A7" s="36" t="s">
        <v>77</v>
      </c>
      <c r="B7" s="41">
        <v>4491</v>
      </c>
      <c r="C7" s="41">
        <v>5182</v>
      </c>
      <c r="D7" s="55">
        <f>C7/B7*100</f>
        <v>115.38632821197952</v>
      </c>
      <c r="E7" s="55">
        <f>C7/J7*100</f>
        <v>64.70221001373456</v>
      </c>
      <c r="F7" s="41">
        <v>4727</v>
      </c>
      <c r="G7" s="41">
        <v>4545</v>
      </c>
      <c r="H7" s="38">
        <f>G7/F7*100</f>
        <v>96.1497778718003</v>
      </c>
      <c r="I7" s="55">
        <f>G7/K7*100</f>
        <v>62.810945273631845</v>
      </c>
      <c r="J7" s="32">
        <v>8009</v>
      </c>
      <c r="K7" s="32">
        <v>7236</v>
      </c>
    </row>
    <row r="8" spans="1:11" ht="12.75">
      <c r="A8" s="33" t="s">
        <v>108</v>
      </c>
      <c r="B8" s="68"/>
      <c r="C8" s="68"/>
      <c r="D8" s="55"/>
      <c r="E8" s="55"/>
      <c r="F8" s="41"/>
      <c r="G8" s="41"/>
      <c r="H8" s="38"/>
      <c r="I8" s="55"/>
      <c r="J8" s="32"/>
      <c r="K8" s="32"/>
    </row>
    <row r="9" spans="1:11" ht="12.75">
      <c r="A9" s="36" t="s">
        <v>76</v>
      </c>
      <c r="B9" s="41">
        <v>3270</v>
      </c>
      <c r="C9" s="41">
        <v>3590</v>
      </c>
      <c r="D9" s="55">
        <f>C9/B9*100</f>
        <v>109.78593272171253</v>
      </c>
      <c r="E9" s="55">
        <f>C9/J9*100</f>
        <v>69.70873786407768</v>
      </c>
      <c r="F9" s="41">
        <v>3130</v>
      </c>
      <c r="G9" s="41">
        <v>3020</v>
      </c>
      <c r="H9" s="38">
        <f>G9/F9*100</f>
        <v>96.48562300319489</v>
      </c>
      <c r="I9" s="55">
        <f>G9/K9*100</f>
        <v>62.655601659751035</v>
      </c>
      <c r="J9" s="32">
        <v>5150</v>
      </c>
      <c r="K9" s="32">
        <v>4820</v>
      </c>
    </row>
    <row r="10" spans="1:11" ht="12.75">
      <c r="A10" s="36" t="s">
        <v>77</v>
      </c>
      <c r="B10" s="41">
        <v>4820</v>
      </c>
      <c r="C10" s="41">
        <v>5270</v>
      </c>
      <c r="D10" s="55">
        <f>C10/B10*100</f>
        <v>109.33609958506223</v>
      </c>
      <c r="E10" s="55">
        <f>C10/J10*100</f>
        <v>69.80132450331126</v>
      </c>
      <c r="F10" s="41">
        <v>3670</v>
      </c>
      <c r="G10" s="41">
        <v>4180</v>
      </c>
      <c r="H10" s="38">
        <f>G10/F10*100</f>
        <v>113.89645776566756</v>
      </c>
      <c r="I10" s="55">
        <f>G10/K10*100</f>
        <v>59.71428571428572</v>
      </c>
      <c r="J10" s="32">
        <v>7550</v>
      </c>
      <c r="K10" s="32">
        <v>7000</v>
      </c>
    </row>
    <row r="11" spans="1:11" ht="12.75">
      <c r="A11" s="34" t="s">
        <v>121</v>
      </c>
      <c r="B11" s="68"/>
      <c r="C11" s="68"/>
      <c r="D11" s="69"/>
      <c r="E11" s="55"/>
      <c r="F11" s="37"/>
      <c r="G11" s="37"/>
      <c r="H11" s="36"/>
      <c r="I11" s="55"/>
      <c r="J11" s="32"/>
      <c r="K11" s="32"/>
    </row>
    <row r="12" spans="1:11" ht="12.75">
      <c r="A12" s="36" t="s">
        <v>76</v>
      </c>
      <c r="B12" s="41" t="s">
        <v>122</v>
      </c>
      <c r="C12" s="41" t="s">
        <v>122</v>
      </c>
      <c r="D12" s="55" t="s">
        <v>55</v>
      </c>
      <c r="E12" s="70" t="s">
        <v>55</v>
      </c>
      <c r="F12" s="71" t="s">
        <v>55</v>
      </c>
      <c r="G12" s="71" t="s">
        <v>55</v>
      </c>
      <c r="H12" s="71" t="s">
        <v>55</v>
      </c>
      <c r="I12" s="72" t="s">
        <v>55</v>
      </c>
      <c r="J12" s="32" t="s">
        <v>55</v>
      </c>
      <c r="K12" s="72" t="s">
        <v>55</v>
      </c>
    </row>
    <row r="13" spans="1:11" ht="12.75">
      <c r="A13" s="36" t="s">
        <v>77</v>
      </c>
      <c r="B13" s="41" t="s">
        <v>122</v>
      </c>
      <c r="C13" s="41" t="s">
        <v>122</v>
      </c>
      <c r="D13" s="55" t="s">
        <v>55</v>
      </c>
      <c r="E13" s="70" t="s">
        <v>55</v>
      </c>
      <c r="F13" s="73" t="s">
        <v>55</v>
      </c>
      <c r="G13" s="73" t="s">
        <v>55</v>
      </c>
      <c r="H13" s="73" t="s">
        <v>55</v>
      </c>
      <c r="I13" s="74" t="s">
        <v>55</v>
      </c>
      <c r="J13" s="32" t="s">
        <v>55</v>
      </c>
      <c r="K13" s="74" t="s">
        <v>55</v>
      </c>
    </row>
    <row r="14" spans="1:11" ht="12.75">
      <c r="A14" s="34" t="s">
        <v>123</v>
      </c>
      <c r="B14" s="41"/>
      <c r="C14" s="41"/>
      <c r="D14" s="69"/>
      <c r="E14" s="70" t="s">
        <v>55</v>
      </c>
      <c r="F14" s="41"/>
      <c r="G14" s="41"/>
      <c r="H14" s="41"/>
      <c r="I14" s="55"/>
      <c r="J14" s="32"/>
      <c r="K14" s="55"/>
    </row>
    <row r="15" spans="1:11" ht="12.75">
      <c r="A15" s="36" t="s">
        <v>76</v>
      </c>
      <c r="B15" s="41" t="s">
        <v>122</v>
      </c>
      <c r="C15" s="41" t="s">
        <v>122</v>
      </c>
      <c r="D15" s="55" t="s">
        <v>55</v>
      </c>
      <c r="E15" s="70" t="s">
        <v>55</v>
      </c>
      <c r="F15" s="71" t="s">
        <v>55</v>
      </c>
      <c r="G15" s="71" t="s">
        <v>55</v>
      </c>
      <c r="H15" s="71" t="s">
        <v>55</v>
      </c>
      <c r="I15" s="72" t="s">
        <v>55</v>
      </c>
      <c r="J15" s="32" t="s">
        <v>55</v>
      </c>
      <c r="K15" s="72" t="s">
        <v>55</v>
      </c>
    </row>
    <row r="16" spans="1:11" ht="12.75">
      <c r="A16" s="36" t="s">
        <v>77</v>
      </c>
      <c r="B16" s="41" t="s">
        <v>122</v>
      </c>
      <c r="C16" s="41" t="s">
        <v>122</v>
      </c>
      <c r="D16" s="55" t="s">
        <v>55</v>
      </c>
      <c r="E16" s="70" t="s">
        <v>55</v>
      </c>
      <c r="F16" s="73" t="s">
        <v>55</v>
      </c>
      <c r="G16" s="73" t="s">
        <v>55</v>
      </c>
      <c r="H16" s="73" t="s">
        <v>55</v>
      </c>
      <c r="I16" s="74" t="s">
        <v>55</v>
      </c>
      <c r="J16" s="32" t="s">
        <v>55</v>
      </c>
      <c r="K16" s="74" t="s">
        <v>55</v>
      </c>
    </row>
    <row r="17" spans="1:11" ht="12.75">
      <c r="A17" s="34" t="s">
        <v>124</v>
      </c>
      <c r="B17" s="41"/>
      <c r="C17" s="41"/>
      <c r="D17" s="69"/>
      <c r="E17" s="70" t="s">
        <v>55</v>
      </c>
      <c r="F17" s="41"/>
      <c r="G17" s="41"/>
      <c r="H17" s="41"/>
      <c r="I17" s="55"/>
      <c r="J17" s="32"/>
      <c r="K17" s="55"/>
    </row>
    <row r="18" spans="1:11" ht="12.75">
      <c r="A18" s="36" t="s">
        <v>76</v>
      </c>
      <c r="B18" s="41" t="s">
        <v>122</v>
      </c>
      <c r="C18" s="41" t="s">
        <v>122</v>
      </c>
      <c r="D18" s="55" t="s">
        <v>55</v>
      </c>
      <c r="E18" s="70" t="s">
        <v>55</v>
      </c>
      <c r="F18" s="71" t="s">
        <v>55</v>
      </c>
      <c r="G18" s="71" t="s">
        <v>55</v>
      </c>
      <c r="H18" s="71" t="s">
        <v>55</v>
      </c>
      <c r="I18" s="72" t="s">
        <v>55</v>
      </c>
      <c r="J18" s="32" t="s">
        <v>55</v>
      </c>
      <c r="K18" s="72" t="s">
        <v>55</v>
      </c>
    </row>
    <row r="19" spans="1:11" ht="12.75">
      <c r="A19" s="36" t="s">
        <v>77</v>
      </c>
      <c r="B19" s="41" t="s">
        <v>122</v>
      </c>
      <c r="C19" s="41" t="s">
        <v>122</v>
      </c>
      <c r="D19" s="55" t="s">
        <v>55</v>
      </c>
      <c r="E19" s="70" t="s">
        <v>55</v>
      </c>
      <c r="F19" s="73" t="s">
        <v>55</v>
      </c>
      <c r="G19" s="73" t="s">
        <v>55</v>
      </c>
      <c r="H19" s="73" t="s">
        <v>55</v>
      </c>
      <c r="I19" s="74" t="s">
        <v>55</v>
      </c>
      <c r="J19" s="32" t="s">
        <v>55</v>
      </c>
      <c r="K19" s="74" t="s">
        <v>55</v>
      </c>
    </row>
    <row r="21" ht="12.75">
      <c r="A21" s="47" t="s">
        <v>125</v>
      </c>
    </row>
  </sheetData>
  <sheetProtection selectLockedCells="1" selectUnlockedCells="1"/>
  <mergeCells count="4">
    <mergeCell ref="A1:K1"/>
    <mergeCell ref="A3:A4"/>
    <mergeCell ref="B3:C3"/>
    <mergeCell ref="F3:G3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7.00390625" style="28" customWidth="1"/>
    <col min="2" max="2" width="12.421875" style="28" customWidth="1"/>
    <col min="3" max="3" width="11.57421875" style="28" customWidth="1"/>
    <col min="4" max="4" width="13.8515625" style="28" customWidth="1"/>
    <col min="5" max="5" width="12.8515625" style="28" customWidth="1"/>
    <col min="6" max="6" width="12.7109375" style="28" customWidth="1"/>
    <col min="7" max="16384" width="11.57421875" style="28" customWidth="1"/>
  </cols>
  <sheetData>
    <row r="1" spans="1:6" ht="29.25" customHeight="1">
      <c r="A1" s="29" t="s">
        <v>126</v>
      </c>
      <c r="B1" s="29"/>
      <c r="C1" s="29"/>
      <c r="D1" s="29"/>
      <c r="E1" s="29"/>
      <c r="F1" s="29"/>
    </row>
    <row r="2" spans="1:5" ht="12.75">
      <c r="A2" s="49"/>
      <c r="B2" s="47"/>
      <c r="C2" s="47"/>
      <c r="D2" s="47"/>
      <c r="E2" s="47"/>
    </row>
    <row r="3" spans="1:6" ht="12.75" customHeight="1">
      <c r="A3" s="31" t="s">
        <v>115</v>
      </c>
      <c r="B3" s="31" t="s">
        <v>127</v>
      </c>
      <c r="C3" s="31"/>
      <c r="D3" s="31" t="s">
        <v>38</v>
      </c>
      <c r="E3" s="31" t="s">
        <v>39</v>
      </c>
      <c r="F3" s="31" t="s">
        <v>128</v>
      </c>
    </row>
    <row r="4" spans="1:6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2"/>
    </row>
    <row r="5" spans="1:6" ht="12.75">
      <c r="A5" s="34" t="s">
        <v>129</v>
      </c>
      <c r="B5" s="35"/>
      <c r="C5" s="35"/>
      <c r="D5" s="35"/>
      <c r="E5" s="35"/>
      <c r="F5" s="32"/>
    </row>
    <row r="6" spans="1:6" ht="12.75">
      <c r="A6" s="36" t="s">
        <v>76</v>
      </c>
      <c r="B6" s="41" t="s">
        <v>122</v>
      </c>
      <c r="C6" s="41" t="s">
        <v>122</v>
      </c>
      <c r="D6" s="38" t="s">
        <v>55</v>
      </c>
      <c r="E6" s="70" t="s">
        <v>55</v>
      </c>
      <c r="F6" s="32" t="s">
        <v>55</v>
      </c>
    </row>
    <row r="7" spans="1:6" ht="12.75">
      <c r="A7" s="36" t="s">
        <v>77</v>
      </c>
      <c r="B7" s="41" t="s">
        <v>122</v>
      </c>
      <c r="C7" s="41" t="s">
        <v>122</v>
      </c>
      <c r="D7" s="38" t="s">
        <v>55</v>
      </c>
      <c r="E7" s="70" t="s">
        <v>55</v>
      </c>
      <c r="F7" s="32" t="s">
        <v>55</v>
      </c>
    </row>
    <row r="8" spans="1:6" ht="12.75">
      <c r="A8" s="34" t="s">
        <v>130</v>
      </c>
      <c r="B8" s="68"/>
      <c r="C8" s="68"/>
      <c r="D8" s="35"/>
      <c r="E8" s="70" t="s">
        <v>55</v>
      </c>
      <c r="F8" s="32"/>
    </row>
    <row r="9" spans="1:6" ht="12.75">
      <c r="A9" s="36" t="s">
        <v>76</v>
      </c>
      <c r="B9" s="41" t="s">
        <v>122</v>
      </c>
      <c r="C9" s="41" t="s">
        <v>122</v>
      </c>
      <c r="D9" s="38" t="s">
        <v>55</v>
      </c>
      <c r="E9" s="70" t="s">
        <v>55</v>
      </c>
      <c r="F9" s="32" t="s">
        <v>55</v>
      </c>
    </row>
    <row r="10" spans="1:6" ht="12.75">
      <c r="A10" s="36" t="s">
        <v>77</v>
      </c>
      <c r="B10" s="41" t="s">
        <v>122</v>
      </c>
      <c r="C10" s="41" t="s">
        <v>122</v>
      </c>
      <c r="D10" s="38" t="s">
        <v>55</v>
      </c>
      <c r="E10" s="70" t="s">
        <v>55</v>
      </c>
      <c r="F10" s="32" t="s">
        <v>55</v>
      </c>
    </row>
    <row r="11" spans="1:6" ht="12.75">
      <c r="A11" s="34" t="s">
        <v>131</v>
      </c>
      <c r="B11" s="41"/>
      <c r="C11" s="41"/>
      <c r="D11" s="38"/>
      <c r="E11" s="70" t="s">
        <v>55</v>
      </c>
      <c r="F11" s="32"/>
    </row>
    <row r="12" spans="1:6" ht="12.75">
      <c r="A12" s="36" t="s">
        <v>76</v>
      </c>
      <c r="B12" s="41" t="s">
        <v>122</v>
      </c>
      <c r="C12" s="41" t="s">
        <v>122</v>
      </c>
      <c r="D12" s="38" t="s">
        <v>132</v>
      </c>
      <c r="E12" s="70" t="s">
        <v>55</v>
      </c>
      <c r="F12" s="32" t="s">
        <v>55</v>
      </c>
    </row>
    <row r="13" spans="1:6" ht="12.75">
      <c r="A13" s="36" t="s">
        <v>77</v>
      </c>
      <c r="B13" s="41" t="s">
        <v>122</v>
      </c>
      <c r="C13" s="41" t="s">
        <v>122</v>
      </c>
      <c r="D13" s="38" t="s">
        <v>132</v>
      </c>
      <c r="E13" s="70" t="s">
        <v>55</v>
      </c>
      <c r="F13" s="32" t="s">
        <v>55</v>
      </c>
    </row>
    <row r="14" spans="1:6" ht="12.75">
      <c r="A14" s="47"/>
      <c r="B14" s="47"/>
      <c r="C14" s="47"/>
      <c r="D14" s="47"/>
      <c r="E14" s="47"/>
      <c r="F14" s="47"/>
    </row>
    <row r="15" ht="12.75">
      <c r="A15" s="47" t="s">
        <v>133</v>
      </c>
    </row>
  </sheetData>
  <sheetProtection selectLockedCells="1" selectUnlockedCells="1"/>
  <mergeCells count="3">
    <mergeCell ref="A1:F1"/>
    <mergeCell ref="A3:A4"/>
    <mergeCell ref="B3:C3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workbookViewId="0" topLeftCell="A1">
      <selection activeCell="A1" sqref="A1"/>
    </sheetView>
  </sheetViews>
  <sheetFormatPr defaultColWidth="12.57421875" defaultRowHeight="12.75" outlineLevelCol="1"/>
  <cols>
    <col min="1" max="1" width="28.140625" style="28" customWidth="1"/>
    <col min="2" max="2" width="19.8515625" style="28" customWidth="1"/>
    <col min="3" max="3" width="17.7109375" style="28" customWidth="1"/>
    <col min="4" max="4" width="16.00390625" style="28" customWidth="1"/>
    <col min="5" max="5" width="16.140625" style="28" customWidth="1"/>
    <col min="6" max="6" width="0" style="28" hidden="1" customWidth="1" outlineLevel="1"/>
    <col min="7" max="16384" width="11.57421875" style="28" customWidth="1"/>
  </cols>
  <sheetData>
    <row r="1" spans="1:6" ht="12.75" customHeight="1">
      <c r="A1" s="29" t="s">
        <v>134</v>
      </c>
      <c r="B1" s="29"/>
      <c r="C1" s="29"/>
      <c r="D1" s="29"/>
      <c r="E1" s="29"/>
      <c r="F1" s="29"/>
    </row>
    <row r="2" spans="1:6" ht="12.75" customHeight="1">
      <c r="A2" s="52" t="s">
        <v>94</v>
      </c>
      <c r="B2" s="52"/>
      <c r="C2" s="52"/>
      <c r="D2" s="52"/>
      <c r="E2" s="52"/>
      <c r="F2" s="52"/>
    </row>
    <row r="3" spans="1:6" ht="12.75" customHeight="1">
      <c r="A3" s="31" t="s">
        <v>95</v>
      </c>
      <c r="B3" s="31" t="s">
        <v>135</v>
      </c>
      <c r="C3" s="31"/>
      <c r="D3" s="31" t="s">
        <v>38</v>
      </c>
      <c r="E3" s="31" t="s">
        <v>39</v>
      </c>
      <c r="F3" s="31" t="s">
        <v>97</v>
      </c>
    </row>
    <row r="4" spans="1:6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2"/>
    </row>
    <row r="5" spans="1:6" ht="12.75">
      <c r="A5" s="33" t="s">
        <v>98</v>
      </c>
      <c r="B5" s="33"/>
      <c r="C5" s="33"/>
      <c r="D5" s="33"/>
      <c r="E5" s="33"/>
      <c r="F5" s="32"/>
    </row>
    <row r="6" spans="1:6" ht="12.75">
      <c r="A6" s="36" t="s">
        <v>99</v>
      </c>
      <c r="B6" s="37">
        <v>21.31</v>
      </c>
      <c r="C6" s="37">
        <v>25.45</v>
      </c>
      <c r="D6" s="38">
        <f>C6/B6*100</f>
        <v>119.42749882684187</v>
      </c>
      <c r="E6" s="38">
        <f>C6/F6*100</f>
        <v>95.06910720956294</v>
      </c>
      <c r="F6" s="37">
        <v>26.77</v>
      </c>
    </row>
    <row r="7" spans="1:6" ht="12.75">
      <c r="A7" s="36" t="s">
        <v>77</v>
      </c>
      <c r="B7" s="37">
        <v>21.31</v>
      </c>
      <c r="C7" s="37">
        <v>25.45</v>
      </c>
      <c r="D7" s="38">
        <f>C7/B7*100</f>
        <v>119.42749882684187</v>
      </c>
      <c r="E7" s="38">
        <f>C7/F7*100</f>
        <v>95.06910720956294</v>
      </c>
      <c r="F7" s="37">
        <v>26.77</v>
      </c>
    </row>
    <row r="8" spans="1:6" ht="12.75">
      <c r="A8" s="33" t="s">
        <v>100</v>
      </c>
      <c r="B8" s="33"/>
      <c r="C8" s="33"/>
      <c r="D8" s="33"/>
      <c r="E8" s="33" t="e">
        <f>C8/F8*100</f>
        <v>#DIV/0!</v>
      </c>
      <c r="F8" s="37"/>
    </row>
    <row r="9" spans="1:6" ht="12.75">
      <c r="A9" s="36" t="s">
        <v>99</v>
      </c>
      <c r="B9" s="37">
        <v>25.8</v>
      </c>
      <c r="C9" s="37">
        <v>25.8</v>
      </c>
      <c r="D9" s="38">
        <f>C9/B9*100</f>
        <v>100</v>
      </c>
      <c r="E9" s="38">
        <f>C9/F9*100</f>
        <v>80.27380211574362</v>
      </c>
      <c r="F9" s="37">
        <v>32.14</v>
      </c>
    </row>
    <row r="10" spans="1:6" ht="12.75">
      <c r="A10" s="36" t="s">
        <v>77</v>
      </c>
      <c r="B10" s="37">
        <v>25.8</v>
      </c>
      <c r="C10" s="37">
        <v>25.8</v>
      </c>
      <c r="D10" s="38">
        <f>C10/B10*100</f>
        <v>100</v>
      </c>
      <c r="E10" s="38">
        <f>C10/F10*100</f>
        <v>80.27380211574362</v>
      </c>
      <c r="F10" s="37">
        <v>32.14</v>
      </c>
    </row>
    <row r="11" spans="1:6" ht="12.75">
      <c r="A11" s="33" t="s">
        <v>56</v>
      </c>
      <c r="B11" s="33"/>
      <c r="C11" s="33"/>
      <c r="D11" s="33"/>
      <c r="E11" s="33" t="e">
        <f>C11/F11*100</f>
        <v>#DIV/0!</v>
      </c>
      <c r="F11" s="37"/>
    </row>
    <row r="12" spans="1:6" ht="12.75">
      <c r="A12" s="36" t="s">
        <v>76</v>
      </c>
      <c r="B12" s="37">
        <f>26.66</f>
        <v>26.66</v>
      </c>
      <c r="C12" s="37">
        <f>30.72</f>
        <v>30.72</v>
      </c>
      <c r="D12" s="38">
        <f>C12/B12*100</f>
        <v>115.22880720180044</v>
      </c>
      <c r="E12" s="38">
        <f>C12/F12*100</f>
        <v>83.2520325203252</v>
      </c>
      <c r="F12" s="37">
        <v>36.9</v>
      </c>
    </row>
    <row r="13" spans="1:6" ht="12.75">
      <c r="A13" s="36" t="s">
        <v>77</v>
      </c>
      <c r="B13" s="37">
        <f>29.88</f>
        <v>29.88</v>
      </c>
      <c r="C13" s="37">
        <f>32.11</f>
        <v>32.11</v>
      </c>
      <c r="D13" s="38">
        <f>C13/B13*100</f>
        <v>107.46318607764391</v>
      </c>
      <c r="E13" s="38">
        <f>C13/F13*100</f>
        <v>83.61979166666667</v>
      </c>
      <c r="F13" s="37">
        <v>38.4</v>
      </c>
    </row>
    <row r="14" spans="1:6" ht="12.75">
      <c r="A14" s="33" t="s">
        <v>57</v>
      </c>
      <c r="B14" s="33"/>
      <c r="C14" s="33"/>
      <c r="D14" s="33"/>
      <c r="E14" s="33" t="e">
        <f>C14/F14*100</f>
        <v>#DIV/0!</v>
      </c>
      <c r="F14" s="37"/>
    </row>
    <row r="15" spans="1:6" ht="12.75">
      <c r="A15" s="36" t="s">
        <v>76</v>
      </c>
      <c r="B15" s="37">
        <v>23.22</v>
      </c>
      <c r="C15" s="37">
        <v>22.4</v>
      </c>
      <c r="D15" s="38">
        <f>C15/B15*100</f>
        <v>96.46856158484066</v>
      </c>
      <c r="E15" s="38">
        <f>C15/F15*100</f>
        <v>66.52806652806652</v>
      </c>
      <c r="F15" s="37">
        <v>33.67</v>
      </c>
    </row>
    <row r="16" spans="1:6" ht="12.75">
      <c r="A16" s="36" t="s">
        <v>77</v>
      </c>
      <c r="B16" s="37">
        <v>30.61</v>
      </c>
      <c r="C16" s="37">
        <v>28.2</v>
      </c>
      <c r="D16" s="38">
        <f>C16/B16*100</f>
        <v>92.12675596210389</v>
      </c>
      <c r="E16" s="38">
        <f>C16/F16*100</f>
        <v>80.11363636363636</v>
      </c>
      <c r="F16" s="37">
        <v>35.2</v>
      </c>
    </row>
    <row r="17" spans="1:6" ht="12.75">
      <c r="A17" s="33" t="s">
        <v>58</v>
      </c>
      <c r="B17" s="33"/>
      <c r="C17" s="33"/>
      <c r="D17" s="33"/>
      <c r="E17" s="33"/>
      <c r="F17" s="33"/>
    </row>
    <row r="18" spans="1:6" ht="12.75">
      <c r="A18" s="36" t="s">
        <v>76</v>
      </c>
      <c r="B18" s="37">
        <f>22.3/900*1000</f>
        <v>24.77777777777778</v>
      </c>
      <c r="C18" s="37">
        <v>29.2</v>
      </c>
      <c r="D18" s="38">
        <f>C18/B18*100</f>
        <v>117.847533632287</v>
      </c>
      <c r="E18" s="38">
        <f>C18/F18*100</f>
        <v>100.30917210580557</v>
      </c>
      <c r="F18" s="37">
        <v>29.11</v>
      </c>
    </row>
    <row r="19" spans="1:6" ht="12.75">
      <c r="A19" s="36" t="s">
        <v>77</v>
      </c>
      <c r="B19" s="37">
        <f>24.6/900*1000</f>
        <v>27.333333333333336</v>
      </c>
      <c r="C19" s="37">
        <f>27.9/900*1000</f>
        <v>31</v>
      </c>
      <c r="D19" s="38">
        <f>C19/B19*100</f>
        <v>113.41463414634146</v>
      </c>
      <c r="E19" s="38">
        <f>C19/F19*100</f>
        <v>83.53543519267043</v>
      </c>
      <c r="F19" s="37">
        <v>37.11</v>
      </c>
    </row>
  </sheetData>
  <sheetProtection selectLockedCells="1" selectUnlockedCells="1"/>
  <mergeCells count="9">
    <mergeCell ref="A1:F1"/>
    <mergeCell ref="A2:F2"/>
    <mergeCell ref="A3:A4"/>
    <mergeCell ref="B3:C3"/>
    <mergeCell ref="A5:E5"/>
    <mergeCell ref="A8:E8"/>
    <mergeCell ref="A11:E11"/>
    <mergeCell ref="A14:E14"/>
    <mergeCell ref="A17:F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="75" zoomScaleNormal="75" workbookViewId="0" topLeftCell="A1">
      <selection activeCell="A1" sqref="A1"/>
    </sheetView>
  </sheetViews>
  <sheetFormatPr defaultColWidth="12.57421875" defaultRowHeight="12.75" outlineLevelCol="1"/>
  <cols>
    <col min="1" max="1" width="28.140625" style="28" customWidth="1"/>
    <col min="2" max="2" width="19.421875" style="28" customWidth="1"/>
    <col min="3" max="3" width="19.28125" style="28" customWidth="1"/>
    <col min="4" max="4" width="13.8515625" style="28" customWidth="1"/>
    <col min="5" max="5" width="14.8515625" style="28" customWidth="1"/>
    <col min="6" max="6" width="0" style="28" hidden="1" customWidth="1" outlineLevel="1"/>
    <col min="7" max="16384" width="11.57421875" style="28" customWidth="1"/>
  </cols>
  <sheetData>
    <row r="1" spans="1:5" ht="12.75" customHeight="1">
      <c r="A1" s="29" t="s">
        <v>136</v>
      </c>
      <c r="B1" s="29"/>
      <c r="C1" s="29"/>
      <c r="D1" s="29"/>
      <c r="E1" s="29"/>
    </row>
    <row r="2" spans="1:6" ht="12.75" customHeight="1">
      <c r="A2" s="52" t="s">
        <v>94</v>
      </c>
      <c r="B2" s="52"/>
      <c r="C2" s="52"/>
      <c r="D2" s="52"/>
      <c r="E2" s="52"/>
      <c r="F2" s="52"/>
    </row>
    <row r="3" spans="1:6" ht="12.75" customHeight="1">
      <c r="A3" s="31" t="s">
        <v>95</v>
      </c>
      <c r="B3" s="31" t="s">
        <v>137</v>
      </c>
      <c r="C3" s="31"/>
      <c r="D3" s="31" t="s">
        <v>38</v>
      </c>
      <c r="E3" s="31" t="s">
        <v>39</v>
      </c>
      <c r="F3" s="31" t="s">
        <v>97</v>
      </c>
    </row>
    <row r="4" spans="1:6" ht="41.25" customHeight="1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2"/>
    </row>
    <row r="5" spans="1:6" ht="12.75">
      <c r="A5" s="33" t="s">
        <v>98</v>
      </c>
      <c r="B5" s="33"/>
      <c r="C5" s="33"/>
      <c r="D5" s="33"/>
      <c r="E5" s="33"/>
      <c r="F5" s="32"/>
    </row>
    <row r="6" spans="1:6" ht="12.75">
      <c r="A6" s="36" t="s">
        <v>99</v>
      </c>
      <c r="B6" s="37">
        <v>27</v>
      </c>
      <c r="C6" s="37">
        <v>31.5</v>
      </c>
      <c r="D6" s="38">
        <f>C6/B6*100</f>
        <v>116.66666666666667</v>
      </c>
      <c r="E6" s="38">
        <f>C6/F6*100</f>
        <v>98.4375</v>
      </c>
      <c r="F6" s="37">
        <v>32</v>
      </c>
    </row>
    <row r="7" spans="1:6" ht="12.75">
      <c r="A7" s="36" t="s">
        <v>77</v>
      </c>
      <c r="B7" s="37">
        <v>27</v>
      </c>
      <c r="C7" s="37">
        <v>31.5</v>
      </c>
      <c r="D7" s="38">
        <f>C7/B7*100</f>
        <v>116.66666666666667</v>
      </c>
      <c r="E7" s="38">
        <f>C7/F7*100</f>
        <v>98.4375</v>
      </c>
      <c r="F7" s="37">
        <v>32</v>
      </c>
    </row>
    <row r="8" spans="1:6" ht="12.75">
      <c r="A8" s="33" t="s">
        <v>100</v>
      </c>
      <c r="B8" s="33"/>
      <c r="C8" s="33"/>
      <c r="D8" s="33"/>
      <c r="E8" s="33" t="e">
        <f>C8/F8*100</f>
        <v>#DIV/0!</v>
      </c>
      <c r="F8" s="37"/>
    </row>
    <row r="9" spans="1:6" ht="12.75">
      <c r="A9" s="36" t="s">
        <v>99</v>
      </c>
      <c r="B9" s="37">
        <v>27.8</v>
      </c>
      <c r="C9" s="37">
        <v>30.9</v>
      </c>
      <c r="D9" s="38">
        <f>C9/B9*100</f>
        <v>111.15107913669064</v>
      </c>
      <c r="E9" s="38">
        <f>C9/F9*100</f>
        <v>95.90316573556798</v>
      </c>
      <c r="F9" s="37">
        <v>32.22</v>
      </c>
    </row>
    <row r="10" spans="1:6" ht="12.75">
      <c r="A10" s="36" t="s">
        <v>77</v>
      </c>
      <c r="B10" s="37">
        <v>27.8</v>
      </c>
      <c r="C10" s="37">
        <v>30.9</v>
      </c>
      <c r="D10" s="38">
        <f>C10/B10*100</f>
        <v>111.15107913669064</v>
      </c>
      <c r="E10" s="38">
        <f>C10/F10*100</f>
        <v>95.90316573556798</v>
      </c>
      <c r="F10" s="37">
        <v>32.22</v>
      </c>
    </row>
    <row r="11" spans="1:6" ht="12.75">
      <c r="A11" s="33" t="s">
        <v>56</v>
      </c>
      <c r="B11" s="33"/>
      <c r="C11" s="33"/>
      <c r="D11" s="33"/>
      <c r="E11" s="33" t="e">
        <f>C11/F11*100</f>
        <v>#DIV/0!</v>
      </c>
      <c r="F11" s="37"/>
    </row>
    <row r="12" spans="1:6" ht="12.75">
      <c r="A12" s="36" t="s">
        <v>76</v>
      </c>
      <c r="B12" s="37">
        <f>29.33</f>
        <v>29.33</v>
      </c>
      <c r="C12" s="37">
        <f>33.22</f>
        <v>33.22</v>
      </c>
      <c r="D12" s="38">
        <f>C12/B12*100</f>
        <v>113.26287078077056</v>
      </c>
      <c r="E12" s="38">
        <f>C12/F12*100</f>
        <v>69.36890951276101</v>
      </c>
      <c r="F12" s="37">
        <f>43.1/900*1000</f>
        <v>47.88888888888889</v>
      </c>
    </row>
    <row r="13" spans="1:6" ht="12.75">
      <c r="A13" s="36" t="s">
        <v>77</v>
      </c>
      <c r="B13" s="37">
        <f>35.44</f>
        <v>35.44</v>
      </c>
      <c r="C13" s="37">
        <f>38.55</f>
        <v>38.55</v>
      </c>
      <c r="D13" s="38">
        <f>C13/B13*100</f>
        <v>108.77539503386005</v>
      </c>
      <c r="E13" s="38">
        <f>C13/F13*100</f>
        <v>70.40381493506493</v>
      </c>
      <c r="F13" s="37">
        <f>49.28/900*1000</f>
        <v>54.75555555555556</v>
      </c>
    </row>
    <row r="14" spans="1:6" ht="12.75">
      <c r="A14" s="33" t="s">
        <v>57</v>
      </c>
      <c r="B14" s="33"/>
      <c r="C14" s="33"/>
      <c r="D14" s="33"/>
      <c r="E14" s="33" t="e">
        <f>C14/F14*100</f>
        <v>#DIV/0!</v>
      </c>
      <c r="F14" s="37"/>
    </row>
    <row r="15" spans="1:6" ht="12.75">
      <c r="A15" s="36" t="s">
        <v>76</v>
      </c>
      <c r="B15" s="37">
        <v>26.56</v>
      </c>
      <c r="C15" s="37">
        <v>23.9</v>
      </c>
      <c r="D15" s="38">
        <f>C15/B15*100</f>
        <v>89.98493975903614</v>
      </c>
      <c r="E15" s="38">
        <f>C15/F15*100</f>
        <v>72.66646397081179</v>
      </c>
      <c r="F15" s="37">
        <v>32.89</v>
      </c>
    </row>
    <row r="16" spans="1:6" ht="12.75">
      <c r="A16" s="36" t="s">
        <v>77</v>
      </c>
      <c r="B16" s="37">
        <v>32.44</v>
      </c>
      <c r="C16" s="37">
        <v>28.5</v>
      </c>
      <c r="D16" s="38">
        <f>C16/B16*100</f>
        <v>87.85450061652281</v>
      </c>
      <c r="E16" s="38">
        <f>C16/F16*100</f>
        <v>86.65247795682578</v>
      </c>
      <c r="F16" s="37">
        <v>32.89</v>
      </c>
    </row>
    <row r="17" spans="1:6" ht="12.75">
      <c r="A17" s="33" t="s">
        <v>58</v>
      </c>
      <c r="B17" s="33"/>
      <c r="C17" s="33"/>
      <c r="D17" s="33"/>
      <c r="E17" s="33"/>
      <c r="F17" s="33"/>
    </row>
    <row r="18" spans="1:6" ht="12.75">
      <c r="A18" s="36" t="s">
        <v>76</v>
      </c>
      <c r="B18" s="37">
        <f>26.84/900*1000</f>
        <v>29.822222222222223</v>
      </c>
      <c r="C18" s="37">
        <v>30.52</v>
      </c>
      <c r="D18" s="38">
        <f>C18/B18*100</f>
        <v>102.3397913561848</v>
      </c>
      <c r="E18" s="38">
        <f>C18/F18*100</f>
        <v>82.6204656199242</v>
      </c>
      <c r="F18" s="37">
        <v>36.94</v>
      </c>
    </row>
    <row r="19" spans="1:6" ht="12.75">
      <c r="A19" s="36" t="s">
        <v>77</v>
      </c>
      <c r="B19" s="37">
        <f>26.84/900*1000</f>
        <v>29.822222222222223</v>
      </c>
      <c r="C19" s="37">
        <f>28.64/900*1000</f>
        <v>31.822222222222223</v>
      </c>
      <c r="D19" s="38">
        <f>C19/B19*100</f>
        <v>106.7064083457526</v>
      </c>
      <c r="E19" s="38">
        <f>C19/F19*100</f>
        <v>83.94149887159648</v>
      </c>
      <c r="F19" s="37">
        <v>37.91</v>
      </c>
    </row>
    <row r="21" ht="12.75">
      <c r="D21" s="44"/>
    </row>
    <row r="22" ht="12.75">
      <c r="B22" s="45"/>
    </row>
  </sheetData>
  <sheetProtection selectLockedCells="1" selectUnlockedCells="1"/>
  <mergeCells count="9">
    <mergeCell ref="A1:E1"/>
    <mergeCell ref="A2:F2"/>
    <mergeCell ref="A3:A4"/>
    <mergeCell ref="B3:C3"/>
    <mergeCell ref="A5:E5"/>
    <mergeCell ref="A8:E8"/>
    <mergeCell ref="A11:E11"/>
    <mergeCell ref="A14:E14"/>
    <mergeCell ref="A17:F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zoomScale="75" zoomScaleNormal="75" workbookViewId="0" topLeftCell="A1">
      <selection activeCell="M23" sqref="M23"/>
    </sheetView>
  </sheetViews>
  <sheetFormatPr defaultColWidth="12.57421875" defaultRowHeight="12.75" outlineLevelRow="1" outlineLevelCol="1"/>
  <cols>
    <col min="1" max="1" width="32.7109375" style="14" customWidth="1"/>
    <col min="2" max="2" width="12.57421875" style="14" customWidth="1"/>
    <col min="3" max="3" width="12.140625" style="14" customWidth="1"/>
    <col min="4" max="4" width="13.7109375" style="14" customWidth="1"/>
    <col min="5" max="5" width="13.8515625" style="14" customWidth="1"/>
    <col min="6" max="6" width="12.421875" style="14" customWidth="1"/>
    <col min="7" max="7" width="11.57421875" style="14" customWidth="1"/>
    <col min="8" max="8" width="13.421875" style="14" customWidth="1"/>
    <col min="9" max="9" width="14.7109375" style="14" customWidth="1"/>
    <col min="10" max="11" width="0" style="14" hidden="1" customWidth="1" outlineLevel="1"/>
    <col min="12" max="16384" width="11.57421875" style="14" customWidth="1"/>
  </cols>
  <sheetData>
    <row r="1" spans="1:9" ht="12.7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</row>
    <row r="2" spans="1:9" ht="8.25" customHeight="1">
      <c r="A2" s="15"/>
      <c r="B2" s="15"/>
      <c r="C2" s="15"/>
      <c r="D2" s="15"/>
      <c r="E2" s="15"/>
      <c r="F2" s="15"/>
      <c r="G2" s="15"/>
      <c r="H2" s="15"/>
      <c r="I2" s="15"/>
    </row>
    <row r="3" spans="1:11" ht="12.75" customHeight="1">
      <c r="A3" s="16" t="s">
        <v>36</v>
      </c>
      <c r="B3" s="16" t="s">
        <v>37</v>
      </c>
      <c r="C3" s="16"/>
      <c r="D3" s="16" t="s">
        <v>38</v>
      </c>
      <c r="E3" s="16" t="s">
        <v>39</v>
      </c>
      <c r="F3" s="16" t="s">
        <v>40</v>
      </c>
      <c r="G3" s="16"/>
      <c r="H3" s="16" t="s">
        <v>38</v>
      </c>
      <c r="I3" s="16" t="s">
        <v>39</v>
      </c>
      <c r="J3" s="16" t="s">
        <v>41</v>
      </c>
      <c r="K3" s="16" t="s">
        <v>42</v>
      </c>
    </row>
    <row r="4" spans="1:11" ht="12.75">
      <c r="A4" s="16"/>
      <c r="B4" s="16" t="s">
        <v>43</v>
      </c>
      <c r="C4" s="16" t="s">
        <v>44</v>
      </c>
      <c r="D4" s="16" t="s">
        <v>45</v>
      </c>
      <c r="E4" s="16" t="s">
        <v>45</v>
      </c>
      <c r="F4" s="16" t="s">
        <v>43</v>
      </c>
      <c r="G4" s="16" t="s">
        <v>46</v>
      </c>
      <c r="H4" s="16" t="s">
        <v>45</v>
      </c>
      <c r="I4" s="16" t="s">
        <v>45</v>
      </c>
      <c r="J4" s="17"/>
      <c r="K4" s="17"/>
    </row>
    <row r="5" spans="1:11" ht="12.75">
      <c r="A5" s="18" t="s">
        <v>47</v>
      </c>
      <c r="B5" s="18"/>
      <c r="C5" s="18"/>
      <c r="D5" s="18"/>
      <c r="E5" s="18"/>
      <c r="F5" s="18"/>
      <c r="G5" s="18"/>
      <c r="H5" s="18"/>
      <c r="I5" s="18"/>
      <c r="J5" s="17"/>
      <c r="K5" s="17"/>
    </row>
    <row r="6" spans="1:11" ht="12.75">
      <c r="A6" s="19" t="s">
        <v>48</v>
      </c>
      <c r="B6" s="20"/>
      <c r="C6" s="20"/>
      <c r="D6" s="20"/>
      <c r="E6" s="20"/>
      <c r="F6" s="21"/>
      <c r="G6" s="21"/>
      <c r="H6" s="21"/>
      <c r="I6" s="21"/>
      <c r="J6" s="17"/>
      <c r="K6" s="17"/>
    </row>
    <row r="7" spans="1:11" ht="12.75">
      <c r="A7" s="21" t="s">
        <v>49</v>
      </c>
      <c r="B7" s="22">
        <v>21.81</v>
      </c>
      <c r="C7" s="22">
        <v>21.81</v>
      </c>
      <c r="D7" s="23">
        <f>C7/B7*100</f>
        <v>100</v>
      </c>
      <c r="E7" s="23">
        <f>C7/J7*100</f>
        <v>105.10843373493974</v>
      </c>
      <c r="F7" s="22">
        <v>22.07</v>
      </c>
      <c r="G7" s="22">
        <v>22.07</v>
      </c>
      <c r="H7" s="23">
        <f>G7/F7*100</f>
        <v>100</v>
      </c>
      <c r="I7" s="23">
        <f>G7/K7*100</f>
        <v>104.89543726235742</v>
      </c>
      <c r="J7" s="17">
        <v>20.75</v>
      </c>
      <c r="K7" s="17">
        <v>21.04</v>
      </c>
    </row>
    <row r="8" spans="1:11" ht="12.75">
      <c r="A8" s="21" t="s">
        <v>50</v>
      </c>
      <c r="B8" s="22"/>
      <c r="C8" s="22"/>
      <c r="D8" s="23"/>
      <c r="E8" s="23"/>
      <c r="F8" s="21"/>
      <c r="G8" s="21"/>
      <c r="H8" s="23"/>
      <c r="I8" s="21"/>
      <c r="J8" s="17"/>
      <c r="K8" s="17"/>
    </row>
    <row r="9" spans="1:11" ht="12.75">
      <c r="A9" s="18" t="s">
        <v>51</v>
      </c>
      <c r="B9" s="18"/>
      <c r="C9" s="18"/>
      <c r="D9" s="18"/>
      <c r="E9" s="18"/>
      <c r="F9" s="18"/>
      <c r="G9" s="18"/>
      <c r="H9" s="18"/>
      <c r="I9" s="18"/>
      <c r="J9" s="17"/>
      <c r="K9" s="17"/>
    </row>
    <row r="10" spans="1:11" ht="12.75" hidden="1" outlineLevel="1">
      <c r="A10" s="19" t="s">
        <v>52</v>
      </c>
      <c r="B10" s="20"/>
      <c r="C10" s="20"/>
      <c r="D10" s="20"/>
      <c r="E10" s="20"/>
      <c r="F10" s="21"/>
      <c r="G10" s="21"/>
      <c r="H10" s="21"/>
      <c r="I10" s="23"/>
      <c r="J10" s="17"/>
      <c r="K10" s="17"/>
    </row>
    <row r="11" spans="1:11" ht="12.75" hidden="1" outlineLevel="1">
      <c r="A11" s="21" t="s">
        <v>49</v>
      </c>
      <c r="B11" s="21"/>
      <c r="C11" s="21"/>
      <c r="D11" s="23"/>
      <c r="E11" s="23"/>
      <c r="F11" s="22"/>
      <c r="G11" s="22"/>
      <c r="H11" s="23"/>
      <c r="I11" s="23"/>
      <c r="J11" s="17"/>
      <c r="K11" s="17"/>
    </row>
    <row r="12" spans="1:11" ht="12.75" hidden="1" outlineLevel="1">
      <c r="A12" s="21" t="s">
        <v>50</v>
      </c>
      <c r="B12" s="22"/>
      <c r="C12" s="22"/>
      <c r="D12" s="23"/>
      <c r="E12" s="23"/>
      <c r="F12" s="21"/>
      <c r="G12" s="21"/>
      <c r="H12" s="21"/>
      <c r="I12" s="23"/>
      <c r="J12" s="17"/>
      <c r="K12" s="17"/>
    </row>
    <row r="13" spans="1:11" ht="12.75" hidden="1" outlineLevel="1">
      <c r="A13" s="19" t="s">
        <v>53</v>
      </c>
      <c r="B13" s="21"/>
      <c r="C13" s="21"/>
      <c r="D13" s="23"/>
      <c r="E13" s="23"/>
      <c r="F13" s="21"/>
      <c r="G13" s="21"/>
      <c r="H13" s="21"/>
      <c r="I13" s="23"/>
      <c r="J13" s="17"/>
      <c r="K13" s="17"/>
    </row>
    <row r="14" spans="1:11" ht="12.75" hidden="1" outlineLevel="1">
      <c r="A14" s="21" t="s">
        <v>49</v>
      </c>
      <c r="B14" s="22"/>
      <c r="C14" s="22"/>
      <c r="D14" s="23"/>
      <c r="E14" s="23"/>
      <c r="F14" s="22"/>
      <c r="G14" s="22"/>
      <c r="H14" s="23"/>
      <c r="I14" s="23"/>
      <c r="J14" s="17"/>
      <c r="K14" s="17"/>
    </row>
    <row r="15" spans="1:11" ht="12.75" hidden="1" outlineLevel="1">
      <c r="A15" s="21" t="s">
        <v>50</v>
      </c>
      <c r="B15" s="22"/>
      <c r="C15" s="22"/>
      <c r="D15" s="22"/>
      <c r="E15" s="23"/>
      <c r="F15" s="22"/>
      <c r="G15" s="22"/>
      <c r="H15" s="23"/>
      <c r="I15" s="23"/>
      <c r="J15" s="17"/>
      <c r="K15" s="17"/>
    </row>
    <row r="16" spans="1:11" ht="12.75">
      <c r="A16" s="19" t="s">
        <v>54</v>
      </c>
      <c r="B16" s="20"/>
      <c r="C16" s="20"/>
      <c r="D16" s="20"/>
      <c r="E16" s="20"/>
      <c r="F16" s="21"/>
      <c r="G16" s="21"/>
      <c r="H16" s="21"/>
      <c r="I16" s="23"/>
      <c r="J16" s="17"/>
      <c r="K16" s="17"/>
    </row>
    <row r="17" spans="1:11" ht="12.75">
      <c r="A17" s="21" t="s">
        <v>49</v>
      </c>
      <c r="B17" s="22">
        <v>26.33</v>
      </c>
      <c r="C17" s="22">
        <v>26.33</v>
      </c>
      <c r="D17" s="23">
        <f>C17/B17*100</f>
        <v>100</v>
      </c>
      <c r="E17" s="23" t="s">
        <v>55</v>
      </c>
      <c r="F17" s="22">
        <v>29.5</v>
      </c>
      <c r="G17" s="22">
        <v>29.5</v>
      </c>
      <c r="H17" s="23">
        <f>G17/F17*100</f>
        <v>100</v>
      </c>
      <c r="I17" s="23" t="s">
        <v>55</v>
      </c>
      <c r="J17" s="17">
        <v>25</v>
      </c>
      <c r="K17" s="17">
        <v>25.5</v>
      </c>
    </row>
    <row r="18" spans="1:11" ht="12.75">
      <c r="A18" s="21" t="s">
        <v>50</v>
      </c>
      <c r="B18" s="22">
        <v>26.33</v>
      </c>
      <c r="C18" s="22">
        <v>26.33</v>
      </c>
      <c r="D18" s="23">
        <f>C18/B18*100</f>
        <v>100</v>
      </c>
      <c r="E18" s="23" t="s">
        <v>55</v>
      </c>
      <c r="F18" s="22">
        <v>29.5</v>
      </c>
      <c r="G18" s="22">
        <v>29.5</v>
      </c>
      <c r="H18" s="23">
        <f>G18/F18*100</f>
        <v>100</v>
      </c>
      <c r="I18" s="23" t="s">
        <v>55</v>
      </c>
      <c r="J18" s="17">
        <v>25</v>
      </c>
      <c r="K18" s="17">
        <v>25.5</v>
      </c>
    </row>
    <row r="19" spans="1:11" ht="12.75">
      <c r="A19" s="18" t="s">
        <v>56</v>
      </c>
      <c r="B19" s="18"/>
      <c r="C19" s="18"/>
      <c r="D19" s="18"/>
      <c r="E19" s="18"/>
      <c r="F19" s="18"/>
      <c r="G19" s="18"/>
      <c r="H19" s="18"/>
      <c r="I19" s="18"/>
      <c r="J19" s="17"/>
      <c r="K19" s="17"/>
    </row>
    <row r="20" spans="1:11" ht="12.75">
      <c r="A20" s="19" t="s">
        <v>54</v>
      </c>
      <c r="B20" s="22"/>
      <c r="C20" s="22"/>
      <c r="D20" s="23"/>
      <c r="E20" s="23"/>
      <c r="F20" s="21"/>
      <c r="G20" s="21"/>
      <c r="H20" s="21"/>
      <c r="I20" s="23"/>
      <c r="J20" s="17"/>
      <c r="K20" s="17"/>
    </row>
    <row r="21" spans="1:11" ht="12.75">
      <c r="A21" s="21" t="s">
        <v>49</v>
      </c>
      <c r="B21" s="22">
        <v>22.25</v>
      </c>
      <c r="C21" s="22">
        <v>22.25</v>
      </c>
      <c r="D21" s="23">
        <f>C21/B21*100</f>
        <v>100</v>
      </c>
      <c r="E21" s="23">
        <f>C21/J21*100</f>
        <v>100</v>
      </c>
      <c r="F21" s="21">
        <v>25.08</v>
      </c>
      <c r="G21" s="21">
        <v>25.08</v>
      </c>
      <c r="H21" s="23">
        <f>G21/F21*100</f>
        <v>100</v>
      </c>
      <c r="I21" s="23">
        <f>G21/K21*100</f>
        <v>100</v>
      </c>
      <c r="J21" s="17">
        <v>22.25</v>
      </c>
      <c r="K21" s="17">
        <v>25.08</v>
      </c>
    </row>
    <row r="22" spans="1:11" ht="12.75">
      <c r="A22" s="21" t="s">
        <v>50</v>
      </c>
      <c r="B22" s="22">
        <v>23.67</v>
      </c>
      <c r="C22" s="22">
        <v>23.67</v>
      </c>
      <c r="D22" s="23">
        <f>C22/B22*100</f>
        <v>100</v>
      </c>
      <c r="E22" s="23">
        <f>C22/J22*100</f>
        <v>100</v>
      </c>
      <c r="F22" s="22">
        <v>30.43</v>
      </c>
      <c r="G22" s="22">
        <v>30.43</v>
      </c>
      <c r="H22" s="23">
        <f>G22/F22*100</f>
        <v>100</v>
      </c>
      <c r="I22" s="23">
        <f>G22/K22*100</f>
        <v>100</v>
      </c>
      <c r="J22" s="17">
        <v>23.67</v>
      </c>
      <c r="K22" s="17">
        <v>30.43</v>
      </c>
    </row>
    <row r="23" spans="1:11" ht="12.75">
      <c r="A23" s="18" t="s">
        <v>57</v>
      </c>
      <c r="B23" s="18"/>
      <c r="C23" s="18"/>
      <c r="D23" s="18" t="e">
        <f>C23/B23*100</f>
        <v>#DIV/0!</v>
      </c>
      <c r="E23" s="18"/>
      <c r="F23" s="18"/>
      <c r="G23" s="18"/>
      <c r="H23" s="18"/>
      <c r="I23" s="18"/>
      <c r="J23" s="18"/>
      <c r="K23" s="18"/>
    </row>
    <row r="24" spans="1:11" ht="12.75">
      <c r="A24" s="21" t="s">
        <v>49</v>
      </c>
      <c r="B24" s="22">
        <v>21.8</v>
      </c>
      <c r="C24" s="22">
        <v>24.8</v>
      </c>
      <c r="D24" s="23">
        <f>C24/B24*100</f>
        <v>113.76146788990826</v>
      </c>
      <c r="E24" s="23">
        <f>C24/J24*100</f>
        <v>120.68126520681265</v>
      </c>
      <c r="F24" s="22">
        <v>21.2</v>
      </c>
      <c r="G24" s="22">
        <v>21.2</v>
      </c>
      <c r="H24" s="23">
        <f>G24/F24*100</f>
        <v>100</v>
      </c>
      <c r="I24" s="23">
        <f>G24/K24*100</f>
        <v>90.32807839795484</v>
      </c>
      <c r="J24" s="17">
        <v>20.55</v>
      </c>
      <c r="K24" s="17">
        <v>23.47</v>
      </c>
    </row>
    <row r="25" spans="1:11" ht="12.75">
      <c r="A25" s="21" t="s">
        <v>50</v>
      </c>
      <c r="B25" s="22">
        <v>26.33</v>
      </c>
      <c r="C25" s="22">
        <v>26.33</v>
      </c>
      <c r="D25" s="23">
        <f>C25/B25*100</f>
        <v>100</v>
      </c>
      <c r="E25" s="23">
        <f>C25/J25*100</f>
        <v>100</v>
      </c>
      <c r="F25" s="22">
        <v>39.5</v>
      </c>
      <c r="G25" s="22">
        <v>35.2</v>
      </c>
      <c r="H25" s="23">
        <f>G25/F25*100</f>
        <v>89.11392405063292</v>
      </c>
      <c r="I25" s="23">
        <f>G25/K25*100</f>
        <v>125</v>
      </c>
      <c r="J25" s="23">
        <v>26.33</v>
      </c>
      <c r="K25" s="22">
        <v>28.16</v>
      </c>
    </row>
    <row r="26" spans="1:11" ht="12.75">
      <c r="A26" s="18" t="s">
        <v>58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9" t="s">
        <v>54</v>
      </c>
      <c r="B27" s="21"/>
      <c r="C27" s="21"/>
      <c r="D27" s="23"/>
      <c r="E27" s="23"/>
      <c r="F27" s="22"/>
      <c r="G27" s="22"/>
      <c r="H27" s="23"/>
      <c r="I27" s="23"/>
      <c r="J27" s="17"/>
      <c r="K27" s="17"/>
    </row>
    <row r="28" spans="1:11" ht="12.75">
      <c r="A28" s="21" t="s">
        <v>49</v>
      </c>
      <c r="B28" s="22">
        <f>15.8/600*1000</f>
        <v>26.333333333333332</v>
      </c>
      <c r="C28" s="22">
        <f>15.8/600*1000</f>
        <v>26.333333333333332</v>
      </c>
      <c r="D28" s="23">
        <f>C28/B28*100</f>
        <v>100</v>
      </c>
      <c r="E28" s="23">
        <f>C28/J28*100</f>
        <v>110.48951048951048</v>
      </c>
      <c r="F28" s="22">
        <f>17.7/600*1000</f>
        <v>29.5</v>
      </c>
      <c r="G28" s="22">
        <f>17.7/600*1000</f>
        <v>29.5</v>
      </c>
      <c r="H28" s="23">
        <f>G28/F28*100</f>
        <v>100</v>
      </c>
      <c r="I28" s="23">
        <f>G28/K28*100</f>
        <v>123.77622377622377</v>
      </c>
      <c r="J28" s="22">
        <f>14.3/600*1000</f>
        <v>23.833333333333336</v>
      </c>
      <c r="K28" s="22">
        <f>14.3/600*1000</f>
        <v>23.833333333333336</v>
      </c>
    </row>
    <row r="29" spans="1:11" ht="12.75">
      <c r="A29" s="21" t="s">
        <v>50</v>
      </c>
      <c r="B29" s="22">
        <f>15.8/600*1000</f>
        <v>26.333333333333332</v>
      </c>
      <c r="C29" s="22">
        <f>15.8/600*1000</f>
        <v>26.333333333333332</v>
      </c>
      <c r="D29" s="23">
        <f>C29/B29*100</f>
        <v>100</v>
      </c>
      <c r="E29" s="23">
        <f>C29/J29*100</f>
        <v>100.01265983035827</v>
      </c>
      <c r="F29" s="22">
        <f>18.4/600*1000</f>
        <v>30.666666666666664</v>
      </c>
      <c r="G29" s="22">
        <f>18.4/600*1000</f>
        <v>30.666666666666664</v>
      </c>
      <c r="H29" s="23">
        <f>G29/F29*100</f>
        <v>100</v>
      </c>
      <c r="I29" s="23">
        <f>G29/K29*100</f>
        <v>108.90151515151514</v>
      </c>
      <c r="J29" s="22">
        <v>26.33</v>
      </c>
      <c r="K29" s="22">
        <v>28.16</v>
      </c>
    </row>
    <row r="30" spans="1:11" ht="12.75" hidden="1" outlineLevel="1">
      <c r="A30" s="19" t="s">
        <v>52</v>
      </c>
      <c r="B30" s="20"/>
      <c r="C30" s="20"/>
      <c r="D30" s="20"/>
      <c r="E30" s="20"/>
      <c r="F30" s="21"/>
      <c r="G30" s="21"/>
      <c r="H30" s="21"/>
      <c r="I30" s="23"/>
      <c r="J30" s="17"/>
      <c r="K30" s="17"/>
    </row>
    <row r="31" spans="1:11" ht="12.75" hidden="1" outlineLevel="1">
      <c r="A31" s="21" t="s">
        <v>49</v>
      </c>
      <c r="B31" s="21"/>
      <c r="C31" s="21"/>
      <c r="D31" s="23" t="s">
        <v>55</v>
      </c>
      <c r="E31" s="23" t="s">
        <v>55</v>
      </c>
      <c r="F31" s="22" t="s">
        <v>55</v>
      </c>
      <c r="G31" s="22" t="s">
        <v>55</v>
      </c>
      <c r="H31" s="23" t="s">
        <v>55</v>
      </c>
      <c r="I31" s="23" t="s">
        <v>55</v>
      </c>
      <c r="J31" s="17"/>
      <c r="K31" s="17" t="s">
        <v>55</v>
      </c>
    </row>
    <row r="32" spans="1:11" ht="12.75" hidden="1" outlineLevel="1">
      <c r="A32" s="21" t="s">
        <v>50</v>
      </c>
      <c r="B32" s="22"/>
      <c r="C32" s="22"/>
      <c r="D32" s="23" t="s">
        <v>55</v>
      </c>
      <c r="E32" s="23" t="s">
        <v>55</v>
      </c>
      <c r="F32" s="21" t="s">
        <v>55</v>
      </c>
      <c r="G32" s="21" t="s">
        <v>55</v>
      </c>
      <c r="H32" s="21" t="s">
        <v>55</v>
      </c>
      <c r="I32" s="23" t="s">
        <v>55</v>
      </c>
      <c r="J32" s="17"/>
      <c r="K32" s="17" t="s">
        <v>55</v>
      </c>
    </row>
    <row r="33" spans="1:11" ht="12.75" customHeight="1">
      <c r="A33" s="16" t="s">
        <v>36</v>
      </c>
      <c r="B33" s="16" t="s">
        <v>59</v>
      </c>
      <c r="C33" s="16"/>
      <c r="D33" s="16" t="s">
        <v>38</v>
      </c>
      <c r="E33" s="16" t="s">
        <v>39</v>
      </c>
      <c r="F33" s="16" t="s">
        <v>60</v>
      </c>
      <c r="G33" s="16"/>
      <c r="H33" s="16" t="s">
        <v>38</v>
      </c>
      <c r="I33" s="16" t="s">
        <v>39</v>
      </c>
      <c r="J33" s="16" t="s">
        <v>41</v>
      </c>
      <c r="K33" s="16" t="s">
        <v>42</v>
      </c>
    </row>
    <row r="34" spans="1:11" ht="12.75">
      <c r="A34" s="16"/>
      <c r="B34" s="16" t="s">
        <v>43</v>
      </c>
      <c r="C34" s="16" t="s">
        <v>46</v>
      </c>
      <c r="D34" s="16" t="s">
        <v>45</v>
      </c>
      <c r="E34" s="16" t="s">
        <v>45</v>
      </c>
      <c r="F34" s="16" t="s">
        <v>43</v>
      </c>
      <c r="G34" s="16" t="s">
        <v>46</v>
      </c>
      <c r="H34" s="16" t="s">
        <v>45</v>
      </c>
      <c r="I34" s="16" t="s">
        <v>45</v>
      </c>
      <c r="J34" s="17"/>
      <c r="K34" s="17"/>
    </row>
    <row r="35" spans="1:11" ht="12.75">
      <c r="A35" s="18" t="s">
        <v>61</v>
      </c>
      <c r="B35" s="18"/>
      <c r="C35" s="18"/>
      <c r="D35" s="18"/>
      <c r="E35" s="18"/>
      <c r="F35" s="18"/>
      <c r="G35" s="18"/>
      <c r="H35" s="18"/>
      <c r="I35" s="18"/>
      <c r="J35" s="17"/>
      <c r="K35" s="17"/>
    </row>
    <row r="36" spans="1:11" ht="12.75">
      <c r="A36" s="24" t="s">
        <v>53</v>
      </c>
      <c r="B36" s="20"/>
      <c r="C36" s="20"/>
      <c r="D36" s="20"/>
      <c r="E36" s="20"/>
      <c r="F36" s="20"/>
      <c r="G36" s="20"/>
      <c r="H36" s="20"/>
      <c r="I36" s="25"/>
      <c r="J36" s="17"/>
      <c r="K36" s="17"/>
    </row>
    <row r="37" spans="1:11" ht="12.75">
      <c r="A37" s="21" t="s">
        <v>49</v>
      </c>
      <c r="B37" s="21" t="s">
        <v>55</v>
      </c>
      <c r="C37" s="21" t="s">
        <v>55</v>
      </c>
      <c r="D37" s="23" t="s">
        <v>55</v>
      </c>
      <c r="E37" s="23" t="s">
        <v>55</v>
      </c>
      <c r="F37" s="21">
        <v>25.45</v>
      </c>
      <c r="G37" s="21">
        <v>25.45</v>
      </c>
      <c r="H37" s="23">
        <f>G37/F37*100</f>
        <v>100</v>
      </c>
      <c r="I37" s="23">
        <f>G37/K37*100</f>
        <v>115.05424954792043</v>
      </c>
      <c r="J37" s="17"/>
      <c r="K37" s="17">
        <v>22.12</v>
      </c>
    </row>
    <row r="38" spans="1:11" ht="12.75">
      <c r="A38" s="21" t="s">
        <v>50</v>
      </c>
      <c r="B38" s="21"/>
      <c r="C38" s="21"/>
      <c r="D38" s="21"/>
      <c r="E38" s="23"/>
      <c r="F38" s="21"/>
      <c r="G38" s="21"/>
      <c r="H38" s="21"/>
      <c r="I38" s="23"/>
      <c r="J38" s="17"/>
      <c r="K38" s="17"/>
    </row>
    <row r="39" spans="1:11" ht="12.75">
      <c r="A39" s="24" t="s">
        <v>62</v>
      </c>
      <c r="B39" s="21"/>
      <c r="C39" s="21"/>
      <c r="D39" s="21"/>
      <c r="E39" s="23"/>
      <c r="F39" s="21"/>
      <c r="G39" s="21"/>
      <c r="H39" s="21"/>
      <c r="I39" s="23"/>
      <c r="J39" s="17"/>
      <c r="K39" s="17"/>
    </row>
    <row r="40" spans="1:11" ht="12.75">
      <c r="A40" s="21" t="s">
        <v>49</v>
      </c>
      <c r="B40" s="22">
        <v>19.15</v>
      </c>
      <c r="C40" s="22">
        <v>19.15</v>
      </c>
      <c r="D40" s="23">
        <f>C40/B40*100</f>
        <v>100</v>
      </c>
      <c r="E40" s="23" t="s">
        <v>55</v>
      </c>
      <c r="F40" s="22">
        <v>21.45</v>
      </c>
      <c r="G40" s="22">
        <v>21.45</v>
      </c>
      <c r="H40" s="23">
        <f>G40/F40*100</f>
        <v>100</v>
      </c>
      <c r="I40" s="23" t="s">
        <v>55</v>
      </c>
      <c r="J40" s="17"/>
      <c r="K40" s="17"/>
    </row>
    <row r="41" spans="1:11" ht="12.75">
      <c r="A41" s="21" t="s">
        <v>50</v>
      </c>
      <c r="B41" s="21">
        <v>26.53</v>
      </c>
      <c r="C41" s="21">
        <v>26.53</v>
      </c>
      <c r="D41" s="23">
        <f>C41/B41*100</f>
        <v>100</v>
      </c>
      <c r="E41" s="23" t="s">
        <v>55</v>
      </c>
      <c r="F41" s="22">
        <v>21.45</v>
      </c>
      <c r="G41" s="22">
        <v>21.45</v>
      </c>
      <c r="H41" s="23">
        <f>G41/F41*100</f>
        <v>100</v>
      </c>
      <c r="I41" s="23" t="s">
        <v>55</v>
      </c>
      <c r="J41" s="17"/>
      <c r="K41" s="17"/>
    </row>
    <row r="42" spans="1:11" ht="27.75" customHeight="1">
      <c r="A42" s="24" t="s">
        <v>54</v>
      </c>
      <c r="B42" s="20"/>
      <c r="C42" s="20"/>
      <c r="D42" s="20"/>
      <c r="E42" s="25"/>
      <c r="F42" s="20"/>
      <c r="G42" s="20"/>
      <c r="H42" s="20"/>
      <c r="I42" s="25"/>
      <c r="J42" s="17"/>
      <c r="K42" s="17"/>
    </row>
    <row r="43" spans="1:13" ht="12.75">
      <c r="A43" s="21" t="s">
        <v>49</v>
      </c>
      <c r="B43" s="22">
        <v>22.14</v>
      </c>
      <c r="C43" s="22">
        <v>22.1</v>
      </c>
      <c r="D43" s="23">
        <f>C43/B43*100</f>
        <v>99.8193315266486</v>
      </c>
      <c r="E43" s="23">
        <v>99.8</v>
      </c>
      <c r="F43" s="22">
        <v>24.62</v>
      </c>
      <c r="G43" s="22">
        <v>24.56</v>
      </c>
      <c r="H43" s="23">
        <f>G43/F43*100</f>
        <v>99.75629569455727</v>
      </c>
      <c r="I43" s="23">
        <v>104.9</v>
      </c>
      <c r="J43" s="17">
        <v>20.81</v>
      </c>
      <c r="K43" s="17">
        <v>21.11</v>
      </c>
      <c r="M43" s="26"/>
    </row>
    <row r="44" spans="1:11" ht="12.75">
      <c r="A44" s="21" t="s">
        <v>50</v>
      </c>
      <c r="B44" s="21">
        <v>22.88</v>
      </c>
      <c r="C44" s="21">
        <v>22.88</v>
      </c>
      <c r="D44" s="23">
        <f>C44/B44*100</f>
        <v>100</v>
      </c>
      <c r="E44" s="23">
        <v>100</v>
      </c>
      <c r="F44" s="21">
        <v>25.45</v>
      </c>
      <c r="G44" s="21">
        <v>25.45</v>
      </c>
      <c r="H44" s="23">
        <f>G44/F44*100</f>
        <v>100</v>
      </c>
      <c r="I44" s="23">
        <v>104.9</v>
      </c>
      <c r="J44" s="17">
        <v>21.39</v>
      </c>
      <c r="K44" s="17">
        <v>21.73</v>
      </c>
    </row>
    <row r="45" spans="1:9" ht="12.75" customHeight="1">
      <c r="A45" s="15" t="s">
        <v>63</v>
      </c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11" ht="12.75" customHeight="1">
      <c r="A47" s="16" t="s">
        <v>64</v>
      </c>
      <c r="B47" s="16" t="s">
        <v>65</v>
      </c>
      <c r="C47" s="16"/>
      <c r="D47" s="16" t="s">
        <v>38</v>
      </c>
      <c r="E47" s="16" t="s">
        <v>39</v>
      </c>
      <c r="F47" s="16" t="s">
        <v>66</v>
      </c>
      <c r="G47" s="16"/>
      <c r="H47" s="16" t="s">
        <v>38</v>
      </c>
      <c r="I47" s="16" t="s">
        <v>39</v>
      </c>
      <c r="J47" s="16" t="s">
        <v>41</v>
      </c>
      <c r="K47" s="16" t="s">
        <v>42</v>
      </c>
    </row>
    <row r="48" spans="1:11" ht="12.75">
      <c r="A48" s="16"/>
      <c r="B48" s="16" t="s">
        <v>43</v>
      </c>
      <c r="C48" s="16" t="s">
        <v>46</v>
      </c>
      <c r="D48" s="16" t="s">
        <v>45</v>
      </c>
      <c r="E48" s="16" t="s">
        <v>45</v>
      </c>
      <c r="F48" s="16" t="s">
        <v>43</v>
      </c>
      <c r="G48" s="16" t="s">
        <v>46</v>
      </c>
      <c r="H48" s="16" t="s">
        <v>45</v>
      </c>
      <c r="I48" s="16" t="s">
        <v>45</v>
      </c>
      <c r="J48" s="17"/>
      <c r="K48" s="17"/>
    </row>
    <row r="49" spans="1:11" ht="12.75">
      <c r="A49" s="18" t="s">
        <v>47</v>
      </c>
      <c r="B49" s="18"/>
      <c r="C49" s="18"/>
      <c r="D49" s="18"/>
      <c r="E49" s="18"/>
      <c r="F49" s="18"/>
      <c r="G49" s="18"/>
      <c r="H49" s="18"/>
      <c r="I49" s="18"/>
      <c r="J49" s="17"/>
      <c r="K49" s="23"/>
    </row>
    <row r="50" spans="1:11" ht="12.75">
      <c r="A50" s="21" t="s">
        <v>49</v>
      </c>
      <c r="B50" s="22">
        <v>28.83</v>
      </c>
      <c r="C50" s="22">
        <v>28.83</v>
      </c>
      <c r="D50" s="23">
        <f>C50/B50*100</f>
        <v>100</v>
      </c>
      <c r="E50" s="23">
        <f>C50/24.83*100</f>
        <v>116.10954490535643</v>
      </c>
      <c r="F50" s="22">
        <v>29.28</v>
      </c>
      <c r="G50" s="22">
        <v>29.28</v>
      </c>
      <c r="H50" s="23">
        <f>G50/F50*100</f>
        <v>100</v>
      </c>
      <c r="I50" s="23">
        <f>G50/24*100</f>
        <v>122</v>
      </c>
      <c r="J50" s="17">
        <v>27.33</v>
      </c>
      <c r="K50" s="17">
        <v>27.85</v>
      </c>
    </row>
    <row r="51" spans="1:11" ht="12.75">
      <c r="A51" s="21" t="s">
        <v>50</v>
      </c>
      <c r="B51" s="22"/>
      <c r="C51" s="22"/>
      <c r="D51" s="23"/>
      <c r="E51" s="23"/>
      <c r="F51" s="21"/>
      <c r="G51" s="21"/>
      <c r="H51" s="23"/>
      <c r="I51" s="23"/>
      <c r="J51" s="17"/>
      <c r="K51" s="23"/>
    </row>
    <row r="52" spans="1:11" ht="12.75">
      <c r="A52" s="18" t="s">
        <v>51</v>
      </c>
      <c r="B52" s="18"/>
      <c r="C52" s="18"/>
      <c r="D52" s="18"/>
      <c r="E52" s="18"/>
      <c r="F52" s="18"/>
      <c r="G52" s="18"/>
      <c r="H52" s="18"/>
      <c r="I52" s="18"/>
      <c r="J52" s="17"/>
      <c r="K52" s="23"/>
    </row>
    <row r="53" spans="1:11" ht="12.75">
      <c r="A53" s="21" t="s">
        <v>49</v>
      </c>
      <c r="B53" s="22">
        <v>29.58</v>
      </c>
      <c r="C53" s="22">
        <v>29.58</v>
      </c>
      <c r="D53" s="23">
        <f>C53/B53*100</f>
        <v>100</v>
      </c>
      <c r="E53" s="23">
        <f>C53/J53*100</f>
        <v>107.56363636363635</v>
      </c>
      <c r="F53" s="22">
        <v>35.42</v>
      </c>
      <c r="G53" s="22">
        <v>35.42</v>
      </c>
      <c r="H53" s="23">
        <f>G53/F53*100</f>
        <v>100</v>
      </c>
      <c r="I53" s="23">
        <f>G53/K53*100</f>
        <v>125.78125</v>
      </c>
      <c r="J53" s="17">
        <v>27.5</v>
      </c>
      <c r="K53" s="17">
        <v>28.16</v>
      </c>
    </row>
    <row r="54" spans="1:11" ht="12.75">
      <c r="A54" s="21" t="s">
        <v>50</v>
      </c>
      <c r="B54" s="22">
        <v>29.58</v>
      </c>
      <c r="C54" s="22">
        <v>29.58</v>
      </c>
      <c r="D54" s="23">
        <f>C54/B54*100</f>
        <v>100</v>
      </c>
      <c r="E54" s="23">
        <f>C54/J54*100</f>
        <v>107.56363636363635</v>
      </c>
      <c r="F54" s="22">
        <v>35.42</v>
      </c>
      <c r="G54" s="22">
        <v>35.42</v>
      </c>
      <c r="H54" s="23">
        <f>G54/F54*100</f>
        <v>100</v>
      </c>
      <c r="I54" s="23">
        <f>G54/K54*100</f>
        <v>125.78125</v>
      </c>
      <c r="J54" s="17">
        <v>27.5</v>
      </c>
      <c r="K54" s="17">
        <v>28.16</v>
      </c>
    </row>
    <row r="55" spans="1:11" ht="12.75">
      <c r="A55" s="18" t="s">
        <v>56</v>
      </c>
      <c r="B55" s="18"/>
      <c r="C55" s="18"/>
      <c r="D55" s="18"/>
      <c r="E55" s="18"/>
      <c r="F55" s="18"/>
      <c r="G55" s="18"/>
      <c r="H55" s="18"/>
      <c r="I55" s="18"/>
      <c r="J55" s="17"/>
      <c r="K55" s="23"/>
    </row>
    <row r="56" spans="1:11" ht="12.75">
      <c r="A56" s="21" t="s">
        <v>49</v>
      </c>
      <c r="B56" s="22">
        <v>26.5</v>
      </c>
      <c r="C56" s="22">
        <v>26.5</v>
      </c>
      <c r="D56" s="23">
        <f>C56/B56*100</f>
        <v>100</v>
      </c>
      <c r="E56" s="23">
        <f>C56/J56*100</f>
        <v>100</v>
      </c>
      <c r="F56" s="22">
        <v>30.66</v>
      </c>
      <c r="G56" s="22">
        <v>30.66</v>
      </c>
      <c r="H56" s="23">
        <f>G56/F56*100</f>
        <v>100</v>
      </c>
      <c r="I56" s="23">
        <f>G56/K56*100</f>
        <v>100</v>
      </c>
      <c r="J56" s="17">
        <v>26.5</v>
      </c>
      <c r="K56" s="17">
        <v>30.66</v>
      </c>
    </row>
    <row r="57" spans="1:11" ht="12.75">
      <c r="A57" s="21" t="s">
        <v>50</v>
      </c>
      <c r="B57" s="22">
        <v>27.83</v>
      </c>
      <c r="C57" s="22">
        <v>27.83</v>
      </c>
      <c r="D57" s="23">
        <f>C57/B57*100</f>
        <v>100</v>
      </c>
      <c r="E57" s="23">
        <f>C57/J57*100</f>
        <v>100</v>
      </c>
      <c r="F57" s="22">
        <v>36.75</v>
      </c>
      <c r="G57" s="22">
        <v>36.75</v>
      </c>
      <c r="H57" s="23">
        <f>G57/F57*100</f>
        <v>100</v>
      </c>
      <c r="I57" s="23">
        <f>G57/K57*100</f>
        <v>100</v>
      </c>
      <c r="J57" s="17">
        <v>27.83</v>
      </c>
      <c r="K57" s="23">
        <v>36.75</v>
      </c>
    </row>
    <row r="58" spans="1:11" ht="12.75">
      <c r="A58" s="18" t="s">
        <v>57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21" t="s">
        <v>49</v>
      </c>
      <c r="B59" s="22">
        <v>25.27</v>
      </c>
      <c r="C59" s="22">
        <v>25.27</v>
      </c>
      <c r="D59" s="22">
        <f>C59/B59*100</f>
        <v>100</v>
      </c>
      <c r="E59" s="22">
        <f>C59/J59*100</f>
        <v>105.29166666666667</v>
      </c>
      <c r="F59" s="22">
        <v>23.04</v>
      </c>
      <c r="G59" s="22">
        <v>23.45</v>
      </c>
      <c r="H59" s="23">
        <f>G59/F59*100</f>
        <v>101.77951388888889</v>
      </c>
      <c r="I59" s="23">
        <f>G59/K59*100</f>
        <v>91.35177249707829</v>
      </c>
      <c r="J59" s="22">
        <v>24</v>
      </c>
      <c r="K59" s="22">
        <v>25.67</v>
      </c>
    </row>
    <row r="60" spans="1:11" ht="12.75">
      <c r="A60" s="21" t="s">
        <v>50</v>
      </c>
      <c r="B60" s="22">
        <v>30.83</v>
      </c>
      <c r="C60" s="22">
        <v>30</v>
      </c>
      <c r="D60" s="22">
        <f>C60/B60*100</f>
        <v>97.30781706130392</v>
      </c>
      <c r="E60" s="22">
        <f>C60/J60*100</f>
        <v>103.44827586206897</v>
      </c>
      <c r="F60" s="22">
        <v>42.5</v>
      </c>
      <c r="G60" s="22">
        <v>42.5</v>
      </c>
      <c r="H60" s="23">
        <f>G60/F60*100</f>
        <v>100</v>
      </c>
      <c r="I60" s="23">
        <f>G60/K60*100</f>
        <v>137.09677419354838</v>
      </c>
      <c r="J60" s="22">
        <v>29</v>
      </c>
      <c r="K60" s="22">
        <v>31</v>
      </c>
    </row>
    <row r="61" spans="1:11" ht="12.75">
      <c r="A61" s="18" t="s">
        <v>58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21" t="s">
        <v>49</v>
      </c>
      <c r="B62" s="22">
        <f>17.44/600*1000</f>
        <v>29.066666666666666</v>
      </c>
      <c r="C62" s="22">
        <f>17.75/600*1000</f>
        <v>29.583333333333332</v>
      </c>
      <c r="D62" s="23">
        <f>C62/B62*100</f>
        <v>101.77752293577981</v>
      </c>
      <c r="E62" s="23">
        <f>C62/J62*100</f>
        <v>109.44629424096681</v>
      </c>
      <c r="F62" s="22">
        <f>19.66/600*1000</f>
        <v>32.766666666666666</v>
      </c>
      <c r="G62" s="22">
        <f>19.66/600*1000</f>
        <v>32.766666666666666</v>
      </c>
      <c r="H62" s="23">
        <f>G62/F62*100</f>
        <v>100</v>
      </c>
      <c r="I62" s="23">
        <f>G62/K62*100</f>
        <v>119.15151515151514</v>
      </c>
      <c r="J62" s="22">
        <v>27.03</v>
      </c>
      <c r="K62" s="22">
        <v>27.5</v>
      </c>
    </row>
    <row r="63" spans="1:11" ht="12.75">
      <c r="A63" s="21" t="s">
        <v>50</v>
      </c>
      <c r="B63" s="22">
        <f>17.44/600*1000</f>
        <v>29.066666666666666</v>
      </c>
      <c r="C63" s="22">
        <f>17.75/600*1000</f>
        <v>29.583333333333332</v>
      </c>
      <c r="D63" s="23">
        <f>C63/B63*100</f>
        <v>101.77752293577981</v>
      </c>
      <c r="E63" s="23">
        <f>C63/J63*100</f>
        <v>109.44629424096681</v>
      </c>
      <c r="F63" s="22">
        <f>20.21/600*1000</f>
        <v>33.68333333333334</v>
      </c>
      <c r="G63" s="22">
        <f>20.67/600*1000</f>
        <v>34.45</v>
      </c>
      <c r="H63" s="23">
        <f>G63/F63*100</f>
        <v>102.27610094012864</v>
      </c>
      <c r="I63" s="23">
        <f>G63/K63*100</f>
        <v>125.2727272727273</v>
      </c>
      <c r="J63" s="22">
        <v>27.03</v>
      </c>
      <c r="K63" s="22">
        <v>27.5</v>
      </c>
    </row>
    <row r="65" spans="4:8" ht="12.75">
      <c r="D65" s="27"/>
      <c r="E65" s="27"/>
      <c r="H65" s="27"/>
    </row>
  </sheetData>
  <sheetProtection selectLockedCells="1" selectUnlockedCells="1"/>
  <mergeCells count="22">
    <mergeCell ref="A1:I2"/>
    <mergeCell ref="A3:A4"/>
    <mergeCell ref="B3:C3"/>
    <mergeCell ref="F3:G3"/>
    <mergeCell ref="A5:I5"/>
    <mergeCell ref="A9:I9"/>
    <mergeCell ref="A19:I19"/>
    <mergeCell ref="A23:K23"/>
    <mergeCell ref="A26:K26"/>
    <mergeCell ref="A33:A34"/>
    <mergeCell ref="B33:C33"/>
    <mergeCell ref="F33:G33"/>
    <mergeCell ref="A35:I35"/>
    <mergeCell ref="A45:I46"/>
    <mergeCell ref="A47:A48"/>
    <mergeCell ref="B47:C47"/>
    <mergeCell ref="F47:G47"/>
    <mergeCell ref="A49:I49"/>
    <mergeCell ref="A52:I52"/>
    <mergeCell ref="A55:I55"/>
    <mergeCell ref="A58:K58"/>
    <mergeCell ref="A61:K61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="75" zoomScaleNormal="75" workbookViewId="0" topLeftCell="A1">
      <selection activeCell="A1" sqref="A1"/>
    </sheetView>
  </sheetViews>
  <sheetFormatPr defaultColWidth="12.57421875" defaultRowHeight="12.75" outlineLevelRow="1" outlineLevelCol="1"/>
  <cols>
    <col min="1" max="1" width="31.00390625" style="28" customWidth="1"/>
    <col min="2" max="2" width="12.57421875" style="28" customWidth="1"/>
    <col min="3" max="3" width="11.57421875" style="28" customWidth="1"/>
    <col min="4" max="4" width="14.28125" style="28" customWidth="1"/>
    <col min="5" max="5" width="14.00390625" style="28" customWidth="1"/>
    <col min="6" max="6" width="12.57421875" style="28" customWidth="1"/>
    <col min="7" max="7" width="11.57421875" style="28" customWidth="1"/>
    <col min="8" max="8" width="14.28125" style="28" customWidth="1"/>
    <col min="9" max="9" width="12.57421875" style="28" customWidth="1"/>
    <col min="10" max="11" width="0" style="28" hidden="1" customWidth="1" outlineLevel="1"/>
    <col min="12" max="16384" width="11.57421875" style="28" customWidth="1"/>
  </cols>
  <sheetData>
    <row r="1" spans="1:9" ht="12.7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29"/>
      <c r="B2" s="29"/>
      <c r="C2" s="29"/>
      <c r="D2" s="29"/>
      <c r="E2" s="29"/>
      <c r="F2" s="29"/>
      <c r="G2" s="29"/>
      <c r="H2" s="29"/>
      <c r="I2" s="29"/>
    </row>
    <row r="3" spans="1:11" ht="12.75" customHeight="1">
      <c r="A3" s="30" t="s">
        <v>68</v>
      </c>
      <c r="B3" s="30" t="s">
        <v>69</v>
      </c>
      <c r="C3" s="30"/>
      <c r="D3" s="31" t="s">
        <v>38</v>
      </c>
      <c r="E3" s="31" t="s">
        <v>39</v>
      </c>
      <c r="F3" s="30" t="s">
        <v>70</v>
      </c>
      <c r="G3" s="30"/>
      <c r="H3" s="31" t="s">
        <v>38</v>
      </c>
      <c r="I3" s="31" t="s">
        <v>39</v>
      </c>
      <c r="J3" s="31" t="s">
        <v>71</v>
      </c>
      <c r="K3" s="31" t="s">
        <v>72</v>
      </c>
    </row>
    <row r="4" spans="1:11" ht="12.75">
      <c r="A4" s="30"/>
      <c r="B4" s="31" t="s">
        <v>73</v>
      </c>
      <c r="C4" s="31" t="s">
        <v>74</v>
      </c>
      <c r="D4" s="31" t="s">
        <v>45</v>
      </c>
      <c r="E4" s="31" t="s">
        <v>45</v>
      </c>
      <c r="F4" s="31" t="s">
        <v>73</v>
      </c>
      <c r="G4" s="31" t="s">
        <v>74</v>
      </c>
      <c r="H4" s="30" t="s">
        <v>45</v>
      </c>
      <c r="I4" s="30" t="s">
        <v>45</v>
      </c>
      <c r="J4" s="32"/>
      <c r="K4" s="32"/>
    </row>
    <row r="5" spans="1:11" ht="12.75">
      <c r="A5" s="33" t="s">
        <v>47</v>
      </c>
      <c r="B5" s="33"/>
      <c r="C5" s="33"/>
      <c r="D5" s="33"/>
      <c r="E5" s="33"/>
      <c r="F5" s="33"/>
      <c r="G5" s="33"/>
      <c r="H5" s="33"/>
      <c r="I5" s="33"/>
      <c r="J5" s="32"/>
      <c r="K5" s="32"/>
    </row>
    <row r="6" spans="1:11" ht="12.75" hidden="1" outlineLevel="1">
      <c r="A6" s="34" t="s">
        <v>75</v>
      </c>
      <c r="B6" s="35"/>
      <c r="C6" s="35"/>
      <c r="D6" s="35"/>
      <c r="E6" s="35"/>
      <c r="F6" s="36"/>
      <c r="G6" s="36"/>
      <c r="H6" s="36"/>
      <c r="I6" s="36"/>
      <c r="J6" s="32"/>
      <c r="K6" s="32"/>
    </row>
    <row r="7" spans="1:11" ht="12.75" hidden="1" outlineLevel="1">
      <c r="A7" s="36" t="s">
        <v>76</v>
      </c>
      <c r="B7" s="37"/>
      <c r="C7" s="37"/>
      <c r="D7" s="38"/>
      <c r="E7" s="38"/>
      <c r="F7" s="36"/>
      <c r="G7" s="36"/>
      <c r="H7" s="38"/>
      <c r="I7" s="36"/>
      <c r="J7" s="32">
        <v>19.55</v>
      </c>
      <c r="K7" s="32"/>
    </row>
    <row r="8" spans="1:11" ht="12.75" hidden="1" outlineLevel="1">
      <c r="A8" s="36" t="s">
        <v>77</v>
      </c>
      <c r="B8" s="37"/>
      <c r="C8" s="37"/>
      <c r="D8" s="38"/>
      <c r="E8" s="38"/>
      <c r="F8" s="36"/>
      <c r="G8" s="36"/>
      <c r="H8" s="38"/>
      <c r="I8" s="38"/>
      <c r="K8" s="32">
        <v>20.45</v>
      </c>
    </row>
    <row r="9" spans="1:11" ht="12.75">
      <c r="A9" s="34" t="s">
        <v>78</v>
      </c>
      <c r="B9" s="37"/>
      <c r="C9" s="37"/>
      <c r="D9" s="38"/>
      <c r="E9" s="38"/>
      <c r="F9" s="36"/>
      <c r="G9" s="36"/>
      <c r="H9" s="38"/>
      <c r="I9" s="36"/>
      <c r="J9" s="32"/>
      <c r="K9" s="32"/>
    </row>
    <row r="10" spans="1:11" ht="12.75">
      <c r="A10" s="36" t="s">
        <v>76</v>
      </c>
      <c r="B10" s="37">
        <v>25.91</v>
      </c>
      <c r="C10" s="37">
        <v>25.91</v>
      </c>
      <c r="D10" s="38">
        <f>C10/B10*100</f>
        <v>100</v>
      </c>
      <c r="E10" s="38">
        <f>C10/J10*100</f>
        <v>103.26823435631727</v>
      </c>
      <c r="F10" s="36"/>
      <c r="G10" s="36"/>
      <c r="H10" s="38"/>
      <c r="I10" s="36"/>
      <c r="J10" s="32">
        <v>25.09</v>
      </c>
      <c r="K10" s="39"/>
    </row>
    <row r="11" spans="1:11" ht="12.75">
      <c r="A11" s="36" t="s">
        <v>77</v>
      </c>
      <c r="B11" s="37"/>
      <c r="C11" s="37"/>
      <c r="D11" s="38"/>
      <c r="E11" s="38"/>
      <c r="F11" s="36">
        <v>29.09</v>
      </c>
      <c r="G11" s="36">
        <v>29.09</v>
      </c>
      <c r="H11" s="38">
        <f>G11/F11*100</f>
        <v>100</v>
      </c>
      <c r="I11" s="38">
        <f>G11/K11*100</f>
        <v>105.58983666061705</v>
      </c>
      <c r="J11" s="32"/>
      <c r="K11" s="32">
        <v>27.55</v>
      </c>
    </row>
    <row r="12" spans="1:11" ht="12.75">
      <c r="A12" s="33" t="s">
        <v>51</v>
      </c>
      <c r="B12" s="33"/>
      <c r="C12" s="33"/>
      <c r="D12" s="33"/>
      <c r="E12" s="33"/>
      <c r="F12" s="33"/>
      <c r="G12" s="33"/>
      <c r="H12" s="33"/>
      <c r="I12" s="33"/>
      <c r="J12" s="32"/>
      <c r="K12" s="32"/>
    </row>
    <row r="13" spans="1:11" ht="12.75" hidden="1" outlineLevel="1">
      <c r="A13" s="34" t="s">
        <v>79</v>
      </c>
      <c r="B13" s="35"/>
      <c r="C13" s="35"/>
      <c r="D13" s="35"/>
      <c r="E13" s="35"/>
      <c r="F13" s="36"/>
      <c r="G13" s="36"/>
      <c r="H13" s="36"/>
      <c r="I13" s="36"/>
      <c r="J13" s="32"/>
      <c r="K13" s="32"/>
    </row>
    <row r="14" spans="1:11" ht="12.75" hidden="1" outlineLevel="1">
      <c r="A14" s="36" t="s">
        <v>76</v>
      </c>
      <c r="B14" s="37"/>
      <c r="C14" s="37"/>
      <c r="D14" s="38"/>
      <c r="E14" s="38"/>
      <c r="F14" s="36"/>
      <c r="G14" s="36"/>
      <c r="H14" s="38"/>
      <c r="I14" s="36"/>
      <c r="J14" s="32">
        <v>19</v>
      </c>
      <c r="K14" s="32"/>
    </row>
    <row r="15" spans="1:11" ht="12.75" hidden="1" outlineLevel="1">
      <c r="A15" s="36" t="s">
        <v>77</v>
      </c>
      <c r="B15" s="36"/>
      <c r="C15" s="36"/>
      <c r="D15" s="38"/>
      <c r="E15" s="36"/>
      <c r="F15" s="37"/>
      <c r="G15" s="37"/>
      <c r="H15" s="38"/>
      <c r="I15" s="38"/>
      <c r="J15" s="32"/>
      <c r="K15" s="32" t="s">
        <v>55</v>
      </c>
    </row>
    <row r="16" spans="1:11" ht="45.75" customHeight="1">
      <c r="A16" s="34" t="s">
        <v>80</v>
      </c>
      <c r="B16" s="36"/>
      <c r="C16" s="36"/>
      <c r="D16" s="38"/>
      <c r="E16" s="36"/>
      <c r="F16" s="36"/>
      <c r="G16" s="36"/>
      <c r="H16" s="36"/>
      <c r="I16" s="36"/>
      <c r="J16" s="32"/>
      <c r="K16" s="32"/>
    </row>
    <row r="17" spans="1:11" ht="12.75">
      <c r="A17" s="36" t="s">
        <v>76</v>
      </c>
      <c r="B17" s="37">
        <v>27.61</v>
      </c>
      <c r="C17" s="37">
        <v>27.61</v>
      </c>
      <c r="D17" s="38">
        <f>C17/B17*100</f>
        <v>100</v>
      </c>
      <c r="E17" s="38">
        <f>C17/J17*100</f>
        <v>100</v>
      </c>
      <c r="F17" s="36"/>
      <c r="G17" s="36"/>
      <c r="H17" s="38"/>
      <c r="I17" s="36"/>
      <c r="J17" s="32">
        <v>27.61</v>
      </c>
      <c r="K17" s="32"/>
    </row>
    <row r="18" spans="1:11" ht="12.75">
      <c r="A18" s="36" t="s">
        <v>77</v>
      </c>
      <c r="B18" s="37"/>
      <c r="C18" s="37"/>
      <c r="D18" s="38"/>
      <c r="E18" s="36"/>
      <c r="F18" s="37">
        <v>30.36</v>
      </c>
      <c r="G18" s="37">
        <v>30.36</v>
      </c>
      <c r="H18" s="38">
        <f>G18/F18*100</f>
        <v>100</v>
      </c>
      <c r="I18" s="38">
        <f>G18/K18*100</f>
        <v>100</v>
      </c>
      <c r="J18" s="32"/>
      <c r="K18" s="32">
        <v>30.36</v>
      </c>
    </row>
    <row r="19" spans="1:11" ht="12.75">
      <c r="A19" s="34" t="s">
        <v>81</v>
      </c>
      <c r="B19" s="37"/>
      <c r="C19" s="37"/>
      <c r="D19" s="38"/>
      <c r="E19" s="36"/>
      <c r="F19" s="37"/>
      <c r="G19" s="37"/>
      <c r="H19" s="38"/>
      <c r="I19" s="38"/>
      <c r="J19" s="32"/>
      <c r="K19" s="32"/>
    </row>
    <row r="20" spans="1:11" ht="12.75">
      <c r="A20" s="36" t="s">
        <v>76</v>
      </c>
      <c r="B20" s="37">
        <v>27.5</v>
      </c>
      <c r="C20" s="37">
        <v>27.5</v>
      </c>
      <c r="D20" s="38">
        <f>C20/B20*100</f>
        <v>100</v>
      </c>
      <c r="E20" s="38">
        <f>C20/J20*100</f>
        <v>102.88065843621399</v>
      </c>
      <c r="F20" s="37"/>
      <c r="G20" s="37"/>
      <c r="H20" s="38"/>
      <c r="I20" s="38"/>
      <c r="J20" s="32">
        <v>26.73</v>
      </c>
      <c r="K20" s="32"/>
    </row>
    <row r="21" spans="1:11" ht="12.75">
      <c r="A21" s="36" t="s">
        <v>77</v>
      </c>
      <c r="B21" s="36"/>
      <c r="C21" s="36"/>
      <c r="D21" s="38"/>
      <c r="E21" s="36"/>
      <c r="F21" s="37">
        <v>29.92</v>
      </c>
      <c r="G21" s="37">
        <v>29.92</v>
      </c>
      <c r="H21" s="38">
        <f>G21/F21*100</f>
        <v>100</v>
      </c>
      <c r="I21" s="38">
        <f>G21/K21*100</f>
        <v>103.81679389312977</v>
      </c>
      <c r="J21" s="32"/>
      <c r="K21" s="32">
        <v>28.82</v>
      </c>
    </row>
    <row r="22" spans="1:11" ht="12.75">
      <c r="A22" s="40" t="s">
        <v>57</v>
      </c>
      <c r="B22" s="40"/>
      <c r="C22" s="40"/>
      <c r="D22" s="40"/>
      <c r="E22" s="40"/>
      <c r="F22" s="40"/>
      <c r="G22" s="40"/>
      <c r="H22" s="40"/>
      <c r="I22" s="40"/>
      <c r="J22" s="33"/>
      <c r="K22" s="33"/>
    </row>
    <row r="23" spans="1:11" ht="12.75">
      <c r="A23" s="36" t="s">
        <v>76</v>
      </c>
      <c r="B23" s="37">
        <v>23.41</v>
      </c>
      <c r="C23" s="37">
        <v>25.52</v>
      </c>
      <c r="D23" s="38">
        <f>C23/B23*100</f>
        <v>109.01324220418624</v>
      </c>
      <c r="E23" s="38">
        <f>C23/J23*100</f>
        <v>108.41121495327104</v>
      </c>
      <c r="F23" s="37" t="s">
        <v>55</v>
      </c>
      <c r="G23" s="37" t="s">
        <v>55</v>
      </c>
      <c r="H23" s="38" t="s">
        <v>55</v>
      </c>
      <c r="I23" s="38" t="s">
        <v>55</v>
      </c>
      <c r="J23" s="37">
        <v>23.54</v>
      </c>
      <c r="K23" s="37">
        <v>28.82</v>
      </c>
    </row>
    <row r="24" spans="1:11" ht="12.75">
      <c r="A24" s="36" t="s">
        <v>77</v>
      </c>
      <c r="B24" s="36">
        <v>31.46</v>
      </c>
      <c r="C24" s="37">
        <v>33</v>
      </c>
      <c r="D24" s="38">
        <f>C24/B24*100</f>
        <v>104.8951048951049</v>
      </c>
      <c r="E24" s="38">
        <f>C24/J24*100</f>
        <v>121.95121951219512</v>
      </c>
      <c r="F24" s="36" t="s">
        <v>55</v>
      </c>
      <c r="G24" s="36" t="s">
        <v>55</v>
      </c>
      <c r="H24" s="36" t="s">
        <v>55</v>
      </c>
      <c r="I24" s="36" t="s">
        <v>55</v>
      </c>
      <c r="J24" s="37">
        <v>27.06</v>
      </c>
      <c r="K24" s="37">
        <v>30.36</v>
      </c>
    </row>
    <row r="25" spans="1:11" ht="12.75">
      <c r="A25" s="40" t="s">
        <v>58</v>
      </c>
      <c r="B25" s="40"/>
      <c r="C25" s="40"/>
      <c r="D25" s="40"/>
      <c r="E25" s="40"/>
      <c r="F25" s="40"/>
      <c r="G25" s="40"/>
      <c r="H25" s="40"/>
      <c r="I25" s="40"/>
      <c r="J25" s="33"/>
      <c r="K25" s="33"/>
    </row>
    <row r="26" spans="1:11" ht="44.25" customHeight="1">
      <c r="A26" s="34" t="s">
        <v>80</v>
      </c>
      <c r="B26" s="36"/>
      <c r="C26" s="36"/>
      <c r="D26" s="38"/>
      <c r="E26" s="36"/>
      <c r="F26" s="36"/>
      <c r="G26" s="36"/>
      <c r="H26" s="36"/>
      <c r="I26" s="36"/>
      <c r="J26" s="32"/>
      <c r="K26" s="32"/>
    </row>
    <row r="27" spans="1:11" ht="12.75">
      <c r="A27" s="36" t="s">
        <v>76</v>
      </c>
      <c r="B27" s="37">
        <v>27.6</v>
      </c>
      <c r="C27" s="37">
        <v>27.6</v>
      </c>
      <c r="D27" s="38">
        <f>C27/B27*100</f>
        <v>100</v>
      </c>
      <c r="E27" s="38">
        <f>C27/J27*100</f>
        <v>103.37078651685394</v>
      </c>
      <c r="F27" s="37" t="s">
        <v>55</v>
      </c>
      <c r="G27" s="37" t="s">
        <v>55</v>
      </c>
      <c r="H27" s="38" t="s">
        <v>55</v>
      </c>
      <c r="I27" s="38" t="s">
        <v>55</v>
      </c>
      <c r="J27" s="37">
        <v>26.7</v>
      </c>
      <c r="K27" s="37" t="s">
        <v>55</v>
      </c>
    </row>
    <row r="28" spans="1:11" ht="12.75">
      <c r="A28" s="36" t="s">
        <v>77</v>
      </c>
      <c r="B28" s="37">
        <v>28.5</v>
      </c>
      <c r="C28" s="37">
        <v>28.5</v>
      </c>
      <c r="D28" s="38">
        <f>C28/B28*100</f>
        <v>100</v>
      </c>
      <c r="E28" s="38">
        <f>C28/J28*100</f>
        <v>103.26086956521738</v>
      </c>
      <c r="F28" s="37" t="s">
        <v>55</v>
      </c>
      <c r="G28" s="37" t="s">
        <v>55</v>
      </c>
      <c r="H28" s="38" t="s">
        <v>55</v>
      </c>
      <c r="I28" s="38" t="s">
        <v>55</v>
      </c>
      <c r="J28" s="37">
        <v>27.6</v>
      </c>
      <c r="K28" s="37" t="s">
        <v>55</v>
      </c>
    </row>
    <row r="29" spans="1:11" ht="12.75">
      <c r="A29" s="34" t="s">
        <v>78</v>
      </c>
      <c r="B29" s="35"/>
      <c r="C29" s="35"/>
      <c r="D29" s="35"/>
      <c r="E29" s="35"/>
      <c r="F29" s="36"/>
      <c r="G29" s="36"/>
      <c r="H29" s="36"/>
      <c r="I29" s="36"/>
      <c r="J29" s="32"/>
      <c r="K29" s="32"/>
    </row>
    <row r="30" spans="1:11" ht="12.75">
      <c r="A30" s="36" t="s">
        <v>76</v>
      </c>
      <c r="B30" s="37">
        <v>27.6</v>
      </c>
      <c r="C30" s="37">
        <v>27.6</v>
      </c>
      <c r="D30" s="38">
        <f>C30/B30*100</f>
        <v>100</v>
      </c>
      <c r="E30" s="38">
        <f>C30/J30*100</f>
        <v>103.37078651685394</v>
      </c>
      <c r="F30" s="37" t="s">
        <v>55</v>
      </c>
      <c r="G30" s="37" t="s">
        <v>55</v>
      </c>
      <c r="H30" s="38" t="s">
        <v>55</v>
      </c>
      <c r="I30" s="38" t="s">
        <v>55</v>
      </c>
      <c r="J30" s="37">
        <v>26.7</v>
      </c>
      <c r="K30" s="37" t="s">
        <v>55</v>
      </c>
    </row>
    <row r="31" spans="1:11" ht="12.75">
      <c r="A31" s="36" t="s">
        <v>77</v>
      </c>
      <c r="B31" s="37">
        <v>28.5</v>
      </c>
      <c r="C31" s="37">
        <v>28.5</v>
      </c>
      <c r="D31" s="38">
        <f>C31/B31*100</f>
        <v>100</v>
      </c>
      <c r="E31" s="38">
        <f>C31/J31*100</f>
        <v>103.26086956521738</v>
      </c>
      <c r="F31" s="37" t="s">
        <v>55</v>
      </c>
      <c r="G31" s="37" t="s">
        <v>55</v>
      </c>
      <c r="H31" s="38" t="s">
        <v>55</v>
      </c>
      <c r="I31" s="38" t="s">
        <v>55</v>
      </c>
      <c r="J31" s="37">
        <v>27.6</v>
      </c>
      <c r="K31" s="37" t="s">
        <v>55</v>
      </c>
    </row>
    <row r="32" spans="1:11" ht="12.75">
      <c r="A32" s="34" t="s">
        <v>81</v>
      </c>
      <c r="B32" s="35"/>
      <c r="C32" s="35"/>
      <c r="D32" s="35"/>
      <c r="E32" s="35"/>
      <c r="F32" s="36"/>
      <c r="G32" s="36"/>
      <c r="H32" s="36"/>
      <c r="I32" s="36"/>
      <c r="J32" s="32"/>
      <c r="K32" s="32"/>
    </row>
    <row r="33" spans="1:11" ht="12.75">
      <c r="A33" s="36" t="s">
        <v>76</v>
      </c>
      <c r="B33" s="37" t="s">
        <v>55</v>
      </c>
      <c r="C33" s="37" t="s">
        <v>55</v>
      </c>
      <c r="D33" s="38" t="s">
        <v>55</v>
      </c>
      <c r="E33" s="38" t="s">
        <v>55</v>
      </c>
      <c r="F33" s="37">
        <v>29.9</v>
      </c>
      <c r="G33" s="37">
        <v>28.8</v>
      </c>
      <c r="H33" s="38">
        <f>G33/F33*100</f>
        <v>96.32107023411372</v>
      </c>
      <c r="I33" s="38">
        <f>G33/K33*100</f>
        <v>100</v>
      </c>
      <c r="J33" s="37" t="s">
        <v>55</v>
      </c>
      <c r="K33" s="37">
        <v>28.8</v>
      </c>
    </row>
    <row r="34" spans="1:11" ht="12.75">
      <c r="A34" s="36" t="s">
        <v>77</v>
      </c>
      <c r="B34" s="37" t="s">
        <v>55</v>
      </c>
      <c r="C34" s="37" t="s">
        <v>55</v>
      </c>
      <c r="D34" s="38" t="s">
        <v>55</v>
      </c>
      <c r="E34" s="38" t="s">
        <v>55</v>
      </c>
      <c r="F34" s="37">
        <v>31.46</v>
      </c>
      <c r="G34" s="37">
        <v>31.46</v>
      </c>
      <c r="H34" s="38">
        <f>G34/F34*100</f>
        <v>100</v>
      </c>
      <c r="I34" s="38">
        <f>G34/K34*100</f>
        <v>109.23611111111111</v>
      </c>
      <c r="J34" s="37" t="s">
        <v>55</v>
      </c>
      <c r="K34" s="37">
        <v>28.8</v>
      </c>
    </row>
    <row r="35" spans="1:11" ht="12.75">
      <c r="A35" s="33" t="s">
        <v>56</v>
      </c>
      <c r="B35" s="33"/>
      <c r="C35" s="33"/>
      <c r="D35" s="33"/>
      <c r="E35" s="33"/>
      <c r="F35" s="33"/>
      <c r="G35" s="33"/>
      <c r="H35" s="33"/>
      <c r="I35" s="33"/>
      <c r="J35" s="32"/>
      <c r="K35" s="32"/>
    </row>
    <row r="36" spans="1:11" ht="43.5" customHeight="1">
      <c r="A36" s="34" t="s">
        <v>80</v>
      </c>
      <c r="B36" s="37"/>
      <c r="C36" s="37"/>
      <c r="D36" s="38"/>
      <c r="E36" s="36"/>
      <c r="F36" s="36"/>
      <c r="G36" s="36"/>
      <c r="H36" s="36"/>
      <c r="I36" s="36"/>
      <c r="J36" s="32"/>
      <c r="K36" s="32"/>
    </row>
    <row r="37" spans="1:11" ht="12.75">
      <c r="A37" s="36" t="s">
        <v>76</v>
      </c>
      <c r="B37" s="37">
        <v>28.5</v>
      </c>
      <c r="C37" s="37">
        <v>28.5</v>
      </c>
      <c r="D37" s="38">
        <f>C37/B37*100</f>
        <v>100</v>
      </c>
      <c r="E37" s="38">
        <f>C37/J37*100</f>
        <v>103.26086956521738</v>
      </c>
      <c r="F37" s="41">
        <v>32</v>
      </c>
      <c r="G37" s="41">
        <v>32</v>
      </c>
      <c r="H37" s="38">
        <f>G37/F37*100</f>
        <v>100</v>
      </c>
      <c r="I37" s="38">
        <f>G37/K37*100</f>
        <v>105.6105610561056</v>
      </c>
      <c r="J37" s="32">
        <v>27.6</v>
      </c>
      <c r="K37" s="32">
        <v>30.3</v>
      </c>
    </row>
    <row r="38" spans="1:11" ht="12.75">
      <c r="A38" s="36" t="s">
        <v>77</v>
      </c>
      <c r="B38" s="37">
        <v>29</v>
      </c>
      <c r="C38" s="37">
        <v>29</v>
      </c>
      <c r="D38" s="38">
        <f>C38/B38*100</f>
        <v>100</v>
      </c>
      <c r="E38" s="38">
        <f>C38/J38*100</f>
        <v>102.83687943262412</v>
      </c>
      <c r="F38" s="41">
        <v>34.2</v>
      </c>
      <c r="G38" s="41">
        <v>34.2</v>
      </c>
      <c r="H38" s="38">
        <f>G38/F38*100</f>
        <v>100</v>
      </c>
      <c r="I38" s="38">
        <f>G38/K38*100</f>
        <v>105.55555555555556</v>
      </c>
      <c r="J38" s="32">
        <v>28.2</v>
      </c>
      <c r="K38" s="32">
        <v>32.4</v>
      </c>
    </row>
    <row r="39" spans="1:11" ht="12.75">
      <c r="A39" s="34" t="s">
        <v>81</v>
      </c>
      <c r="B39" s="37"/>
      <c r="C39" s="37"/>
      <c r="D39" s="35"/>
      <c r="E39" s="42"/>
      <c r="F39" s="36"/>
      <c r="G39" s="36"/>
      <c r="H39" s="38"/>
      <c r="I39" s="38"/>
      <c r="J39" s="32"/>
      <c r="K39" s="32"/>
    </row>
    <row r="40" spans="1:11" ht="12.75">
      <c r="A40" s="36" t="s">
        <v>76</v>
      </c>
      <c r="B40" s="37">
        <v>28.38</v>
      </c>
      <c r="C40" s="37">
        <v>28.38</v>
      </c>
      <c r="D40" s="38">
        <f>C40/B40*100</f>
        <v>100</v>
      </c>
      <c r="E40" s="38">
        <f>C40/J40*100</f>
        <v>106.29213483146067</v>
      </c>
      <c r="F40" s="37">
        <v>31.46</v>
      </c>
      <c r="G40" s="37">
        <v>31.46</v>
      </c>
      <c r="H40" s="38">
        <f>G40/F40*100</f>
        <v>100</v>
      </c>
      <c r="I40" s="38">
        <f>G40/K40*100</f>
        <v>109.23611111111111</v>
      </c>
      <c r="J40" s="32">
        <v>26.7</v>
      </c>
      <c r="K40" s="32">
        <v>28.8</v>
      </c>
    </row>
    <row r="41" spans="1:11" ht="12.75">
      <c r="A41" s="36" t="s">
        <v>77</v>
      </c>
      <c r="B41" s="37">
        <v>29.04</v>
      </c>
      <c r="C41" s="37">
        <v>29.04</v>
      </c>
      <c r="D41" s="38">
        <f>C41/B41*100</f>
        <v>100</v>
      </c>
      <c r="E41" s="38">
        <f>C41/J41*100</f>
        <v>107.15867158671585</v>
      </c>
      <c r="F41" s="37">
        <v>33.66</v>
      </c>
      <c r="G41" s="37">
        <v>33.66</v>
      </c>
      <c r="H41" s="38">
        <f>G41/F41*100</f>
        <v>100</v>
      </c>
      <c r="I41" s="38">
        <f>G41/K41*100</f>
        <v>108.86157826649416</v>
      </c>
      <c r="J41" s="32">
        <v>27.1</v>
      </c>
      <c r="K41" s="32">
        <v>30.92</v>
      </c>
    </row>
    <row r="42" spans="1:11" ht="12.75">
      <c r="A42" s="43"/>
      <c r="B42" s="43"/>
      <c r="C42" s="43"/>
      <c r="D42" s="44"/>
      <c r="E42" s="43"/>
      <c r="F42" s="45"/>
      <c r="G42" s="45"/>
      <c r="H42" s="44"/>
      <c r="I42" s="44"/>
      <c r="J42" s="46"/>
      <c r="K42" s="46"/>
    </row>
    <row r="43" spans="1:11" ht="12.75" customHeight="1">
      <c r="A43" s="30" t="s">
        <v>68</v>
      </c>
      <c r="B43" s="30" t="s">
        <v>69</v>
      </c>
      <c r="C43" s="30"/>
      <c r="D43" s="31" t="s">
        <v>38</v>
      </c>
      <c r="E43" s="31" t="s">
        <v>39</v>
      </c>
      <c r="F43" s="30" t="s">
        <v>82</v>
      </c>
      <c r="G43" s="30"/>
      <c r="H43" s="31" t="s">
        <v>38</v>
      </c>
      <c r="I43" s="31" t="s">
        <v>39</v>
      </c>
      <c r="J43" s="31" t="s">
        <v>71</v>
      </c>
      <c r="K43" s="31" t="s">
        <v>72</v>
      </c>
    </row>
    <row r="44" spans="1:11" ht="12.75">
      <c r="A44" s="30"/>
      <c r="B44" s="31" t="s">
        <v>73</v>
      </c>
      <c r="C44" s="31" t="s">
        <v>74</v>
      </c>
      <c r="D44" s="31" t="s">
        <v>45</v>
      </c>
      <c r="E44" s="31" t="s">
        <v>45</v>
      </c>
      <c r="F44" s="31" t="s">
        <v>73</v>
      </c>
      <c r="G44" s="31" t="s">
        <v>74</v>
      </c>
      <c r="H44" s="30" t="s">
        <v>45</v>
      </c>
      <c r="I44" s="30" t="s">
        <v>45</v>
      </c>
      <c r="J44" s="32"/>
      <c r="K44" s="32"/>
    </row>
    <row r="45" spans="1:11" ht="12.75">
      <c r="A45" s="33" t="s">
        <v>83</v>
      </c>
      <c r="B45" s="33"/>
      <c r="C45" s="33"/>
      <c r="D45" s="33"/>
      <c r="E45" s="33"/>
      <c r="F45" s="33"/>
      <c r="G45" s="33"/>
      <c r="H45" s="33"/>
      <c r="I45" s="33"/>
      <c r="J45" s="32"/>
      <c r="K45" s="32"/>
    </row>
    <row r="46" spans="1:11" ht="12.75">
      <c r="A46" s="34" t="s">
        <v>81</v>
      </c>
      <c r="B46" s="35"/>
      <c r="C46" s="35"/>
      <c r="D46" s="35"/>
      <c r="E46" s="35"/>
      <c r="F46" s="35"/>
      <c r="G46" s="35"/>
      <c r="H46" s="35"/>
      <c r="I46" s="35"/>
      <c r="J46" s="32"/>
      <c r="K46" s="32"/>
    </row>
    <row r="47" spans="1:11" ht="12.75">
      <c r="A47" s="36" t="s">
        <v>76</v>
      </c>
      <c r="B47" s="37">
        <v>22.86</v>
      </c>
      <c r="C47" s="37">
        <v>23.45</v>
      </c>
      <c r="D47" s="38">
        <f>C47/B47*100</f>
        <v>102.58092738407699</v>
      </c>
      <c r="E47" s="38">
        <f>C47/J47*100</f>
        <v>107.37179487179486</v>
      </c>
      <c r="F47" s="37">
        <v>25.1</v>
      </c>
      <c r="G47" s="37">
        <v>26</v>
      </c>
      <c r="H47" s="38">
        <f>G47/F47*100</f>
        <v>103.58565737051792</v>
      </c>
      <c r="I47" s="38">
        <f>G47/K47*100</f>
        <v>110.35653650254669</v>
      </c>
      <c r="J47" s="32">
        <v>21.84</v>
      </c>
      <c r="K47" s="32">
        <v>23.56</v>
      </c>
    </row>
    <row r="48" spans="1:11" ht="12.75">
      <c r="A48" s="36" t="s">
        <v>77</v>
      </c>
      <c r="B48" s="37">
        <v>25.4</v>
      </c>
      <c r="C48" s="37">
        <v>26.4</v>
      </c>
      <c r="D48" s="38">
        <f>C48/B48*100</f>
        <v>103.93700787401573</v>
      </c>
      <c r="E48" s="38">
        <f>C48/J48*100</f>
        <v>112.14953271028037</v>
      </c>
      <c r="F48" s="36">
        <v>27.89</v>
      </c>
      <c r="G48" s="36">
        <v>28.05</v>
      </c>
      <c r="H48" s="38">
        <f>G48/F48*100</f>
        <v>100.57368232341342</v>
      </c>
      <c r="I48" s="38">
        <f>G48/K48*100</f>
        <v>110.47656557699881</v>
      </c>
      <c r="J48" s="32">
        <v>23.54</v>
      </c>
      <c r="K48" s="32">
        <v>25.39</v>
      </c>
    </row>
    <row r="49" spans="1:11" ht="12.75">
      <c r="A49" s="34" t="s">
        <v>84</v>
      </c>
      <c r="B49" s="35"/>
      <c r="C49" s="35"/>
      <c r="D49" s="35"/>
      <c r="E49" s="42"/>
      <c r="F49" s="35"/>
      <c r="G49" s="35"/>
      <c r="H49" s="35"/>
      <c r="I49" s="42"/>
      <c r="J49" s="32"/>
      <c r="K49" s="32"/>
    </row>
    <row r="50" spans="1:11" ht="12.75">
      <c r="A50" s="36" t="s">
        <v>76</v>
      </c>
      <c r="B50" s="37">
        <v>28.5</v>
      </c>
      <c r="C50" s="37">
        <v>28.5</v>
      </c>
      <c r="D50" s="38">
        <f>C50/B50*100</f>
        <v>100</v>
      </c>
      <c r="E50" s="38">
        <f>C50/J50*100</f>
        <v>103.26086956521738</v>
      </c>
      <c r="F50" s="36"/>
      <c r="G50" s="36"/>
      <c r="H50" s="38"/>
      <c r="I50" s="38"/>
      <c r="J50" s="32">
        <v>27.6</v>
      </c>
      <c r="K50" s="32"/>
    </row>
    <row r="51" spans="1:11" ht="12.75">
      <c r="A51" s="36" t="s">
        <v>77</v>
      </c>
      <c r="B51" s="36"/>
      <c r="C51" s="36"/>
      <c r="D51" s="38"/>
      <c r="E51" s="38"/>
      <c r="F51" s="37">
        <v>32</v>
      </c>
      <c r="G51" s="37">
        <v>32</v>
      </c>
      <c r="H51" s="38">
        <f>G51/F51*100</f>
        <v>100</v>
      </c>
      <c r="I51" s="38">
        <f>G51/K51*100</f>
        <v>100.62893081761007</v>
      </c>
      <c r="J51" s="32"/>
      <c r="K51" s="32">
        <v>31.8</v>
      </c>
    </row>
    <row r="52" spans="1:11" ht="46.5" customHeight="1">
      <c r="A52" s="34" t="s">
        <v>80</v>
      </c>
      <c r="B52" s="36"/>
      <c r="C52" s="36"/>
      <c r="D52" s="38"/>
      <c r="E52" s="38"/>
      <c r="F52" s="36"/>
      <c r="G52" s="36"/>
      <c r="H52" s="38"/>
      <c r="I52" s="38"/>
      <c r="J52" s="32"/>
      <c r="K52" s="32"/>
    </row>
    <row r="53" spans="1:11" ht="12.75">
      <c r="A53" s="36" t="s">
        <v>76</v>
      </c>
      <c r="B53" s="37">
        <v>22.2</v>
      </c>
      <c r="C53" s="37">
        <v>22.2</v>
      </c>
      <c r="D53" s="38">
        <f>C53/B53*100</f>
        <v>100</v>
      </c>
      <c r="E53" s="38">
        <f>C53/J53*100</f>
        <v>103.73831775700934</v>
      </c>
      <c r="F53" s="36"/>
      <c r="G53" s="36"/>
      <c r="H53" s="38"/>
      <c r="I53" s="38"/>
      <c r="J53" s="32">
        <v>21.4</v>
      </c>
      <c r="K53" s="32"/>
    </row>
    <row r="54" spans="1:11" ht="12.75">
      <c r="A54" s="36" t="s">
        <v>77</v>
      </c>
      <c r="B54" s="36"/>
      <c r="C54" s="36"/>
      <c r="D54" s="38"/>
      <c r="E54" s="38"/>
      <c r="F54" s="37">
        <v>25.9</v>
      </c>
      <c r="G54" s="37">
        <v>25.9</v>
      </c>
      <c r="H54" s="38">
        <f>G54/F54*100</f>
        <v>100</v>
      </c>
      <c r="I54" s="38">
        <f>G54/K54*100</f>
        <v>103.22837783977681</v>
      </c>
      <c r="J54" s="32"/>
      <c r="K54" s="32">
        <v>25.09</v>
      </c>
    </row>
    <row r="55" spans="1:11" ht="12.75">
      <c r="A55" s="34" t="s">
        <v>85</v>
      </c>
      <c r="B55" s="36"/>
      <c r="C55" s="36"/>
      <c r="D55" s="38"/>
      <c r="E55" s="38"/>
      <c r="F55" s="36"/>
      <c r="G55" s="36"/>
      <c r="H55" s="38"/>
      <c r="I55" s="38"/>
      <c r="J55" s="32"/>
      <c r="K55" s="32"/>
    </row>
    <row r="56" spans="1:11" ht="12.75">
      <c r="A56" s="36" t="s">
        <v>76</v>
      </c>
      <c r="B56" s="37">
        <v>20.6</v>
      </c>
      <c r="C56" s="37">
        <v>23.6</v>
      </c>
      <c r="D56" s="38">
        <f>C56/B56*100</f>
        <v>114.5631067961165</v>
      </c>
      <c r="E56" s="38">
        <f>C56/J56*100</f>
        <v>116.31345490389356</v>
      </c>
      <c r="F56" s="37">
        <v>22.56</v>
      </c>
      <c r="G56" s="37">
        <v>25.36</v>
      </c>
      <c r="H56" s="38">
        <f>G56/F56*100</f>
        <v>112.41134751773049</v>
      </c>
      <c r="I56" s="38">
        <f>G56/K56*100</f>
        <v>130.6543019062339</v>
      </c>
      <c r="J56" s="32">
        <v>20.29</v>
      </c>
      <c r="K56" s="32">
        <v>19.41</v>
      </c>
    </row>
    <row r="57" spans="1:11" ht="12.75">
      <c r="A57" s="36" t="s">
        <v>77</v>
      </c>
      <c r="B57" s="37">
        <v>27.3</v>
      </c>
      <c r="C57" s="37">
        <v>28.67</v>
      </c>
      <c r="D57" s="38">
        <f>C57/B57*100</f>
        <v>105.01831501831502</v>
      </c>
      <c r="E57" s="38">
        <f>C57/J57*100</f>
        <v>119.45833333333333</v>
      </c>
      <c r="F57" s="37">
        <v>27.3</v>
      </c>
      <c r="G57" s="37">
        <v>32.73</v>
      </c>
      <c r="H57" s="38">
        <f>G57/F57*100</f>
        <v>119.89010989010988</v>
      </c>
      <c r="I57" s="38">
        <f>G57/K57*100</f>
        <v>126.6640866873065</v>
      </c>
      <c r="J57" s="32">
        <v>24</v>
      </c>
      <c r="K57" s="32">
        <v>25.84</v>
      </c>
    </row>
    <row r="58" spans="1:9" ht="12.7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2.7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2.7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2.7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2.7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2.75">
      <c r="A63" s="47"/>
      <c r="B63" s="47"/>
      <c r="C63" s="47"/>
      <c r="D63" s="47"/>
      <c r="E63" s="47"/>
      <c r="F63" s="47"/>
      <c r="G63" s="47"/>
      <c r="H63" s="47"/>
      <c r="I63" s="47"/>
    </row>
  </sheetData>
  <sheetProtection selectLockedCells="1" selectUnlockedCells="1"/>
  <mergeCells count="13">
    <mergeCell ref="A1:I2"/>
    <mergeCell ref="A3:A4"/>
    <mergeCell ref="B3:C3"/>
    <mergeCell ref="F3:G3"/>
    <mergeCell ref="A5:I5"/>
    <mergeCell ref="A12:I12"/>
    <mergeCell ref="A22:I22"/>
    <mergeCell ref="A25:I25"/>
    <mergeCell ref="A35:I35"/>
    <mergeCell ref="A43:A44"/>
    <mergeCell ref="B43:C43"/>
    <mergeCell ref="F43:G43"/>
    <mergeCell ref="A45:I45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  <rowBreaks count="2" manualBreakCount="2">
    <brk id="24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12.57421875" defaultRowHeight="12.75" outlineLevelCol="1"/>
  <cols>
    <col min="1" max="1" width="25.7109375" style="28" customWidth="1"/>
    <col min="2" max="2" width="12.57421875" style="28" customWidth="1"/>
    <col min="3" max="3" width="11.57421875" style="28" customWidth="1"/>
    <col min="4" max="4" width="13.8515625" style="28" customWidth="1"/>
    <col min="5" max="5" width="11.57421875" style="28" customWidth="1"/>
    <col min="6" max="6" width="12.421875" style="28" customWidth="1"/>
    <col min="7" max="7" width="11.57421875" style="28" customWidth="1"/>
    <col min="8" max="8" width="13.57421875" style="28" customWidth="1"/>
    <col min="9" max="9" width="12.28125" style="28" customWidth="1"/>
    <col min="10" max="11" width="11.57421875" style="28" customWidth="1" outlineLevel="1"/>
    <col min="12" max="16384" width="11.57421875" style="28" customWidth="1"/>
  </cols>
  <sheetData>
    <row r="1" spans="1:9" ht="12.75" customHeight="1">
      <c r="A1" s="29" t="s">
        <v>86</v>
      </c>
      <c r="B1" s="29"/>
      <c r="C1" s="29"/>
      <c r="D1" s="29"/>
      <c r="E1" s="29"/>
      <c r="F1" s="29"/>
      <c r="G1" s="29"/>
      <c r="H1" s="29"/>
      <c r="I1" s="48"/>
    </row>
    <row r="2" spans="1:5" ht="12.75">
      <c r="A2" s="49"/>
      <c r="B2" s="47"/>
      <c r="C2" s="47"/>
      <c r="D2" s="47"/>
      <c r="E2" s="47"/>
    </row>
    <row r="3" spans="1:11" ht="12.75" customHeight="1">
      <c r="A3" s="31" t="s">
        <v>68</v>
      </c>
      <c r="B3" s="31" t="s">
        <v>87</v>
      </c>
      <c r="C3" s="31"/>
      <c r="D3" s="31" t="s">
        <v>38</v>
      </c>
      <c r="E3" s="31" t="s">
        <v>39</v>
      </c>
      <c r="F3" s="31" t="s">
        <v>88</v>
      </c>
      <c r="G3" s="31"/>
      <c r="H3" s="31" t="s">
        <v>38</v>
      </c>
      <c r="I3" s="31" t="s">
        <v>39</v>
      </c>
      <c r="J3" s="31" t="s">
        <v>71</v>
      </c>
      <c r="K3" s="31" t="s">
        <v>72</v>
      </c>
    </row>
    <row r="4" spans="1:11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1" t="s">
        <v>73</v>
      </c>
      <c r="G4" s="31" t="s">
        <v>74</v>
      </c>
      <c r="H4" s="30" t="s">
        <v>45</v>
      </c>
      <c r="I4" s="30" t="s">
        <v>45</v>
      </c>
      <c r="J4" s="32"/>
      <c r="K4" s="32"/>
    </row>
    <row r="5" spans="1:11" ht="12.75">
      <c r="A5" s="33" t="s">
        <v>47</v>
      </c>
      <c r="B5" s="33"/>
      <c r="C5" s="33"/>
      <c r="D5" s="33"/>
      <c r="E5" s="33"/>
      <c r="F5" s="33"/>
      <c r="G5" s="33"/>
      <c r="H5" s="33"/>
      <c r="I5" s="33"/>
      <c r="J5" s="32"/>
      <c r="K5" s="32"/>
    </row>
    <row r="6" spans="1:11" ht="12.75">
      <c r="A6" s="36" t="s">
        <v>76</v>
      </c>
      <c r="B6" s="37">
        <v>32.8</v>
      </c>
      <c r="C6" s="37">
        <v>32.8</v>
      </c>
      <c r="D6" s="38">
        <f>C6/B6*100</f>
        <v>100</v>
      </c>
      <c r="E6" s="38">
        <f>C6/J6*100</f>
        <v>103.47003154574132</v>
      </c>
      <c r="F6" s="37">
        <v>38.1</v>
      </c>
      <c r="G6" s="37">
        <v>38.1</v>
      </c>
      <c r="H6" s="38">
        <f>G6/F6*100</f>
        <v>100</v>
      </c>
      <c r="I6" s="38">
        <f>G6/K6*100</f>
        <v>105.83333333333333</v>
      </c>
      <c r="J6" s="32">
        <v>31.7</v>
      </c>
      <c r="K6" s="32">
        <v>36</v>
      </c>
    </row>
    <row r="7" spans="1:11" ht="12.75">
      <c r="A7" s="36" t="s">
        <v>77</v>
      </c>
      <c r="B7" s="37"/>
      <c r="C7" s="37"/>
      <c r="D7" s="38" t="s">
        <v>55</v>
      </c>
      <c r="E7" s="38" t="s">
        <v>55</v>
      </c>
      <c r="F7" s="37"/>
      <c r="G7" s="37"/>
      <c r="H7" s="38" t="s">
        <v>55</v>
      </c>
      <c r="I7" s="38" t="s">
        <v>55</v>
      </c>
      <c r="J7" s="32">
        <v>31.7</v>
      </c>
      <c r="K7" s="32">
        <v>36</v>
      </c>
    </row>
    <row r="8" spans="1:11" ht="12.75">
      <c r="A8" s="33" t="s">
        <v>51</v>
      </c>
      <c r="B8" s="33"/>
      <c r="C8" s="33"/>
      <c r="D8" s="33"/>
      <c r="E8" s="33" t="e">
        <f>C8/J8*100</f>
        <v>#DIV/0!</v>
      </c>
      <c r="F8" s="33"/>
      <c r="G8" s="33"/>
      <c r="H8" s="33"/>
      <c r="I8" s="33" t="e">
        <f>G8/K8*100</f>
        <v>#DIV/0!</v>
      </c>
      <c r="J8" s="32"/>
      <c r="K8" s="32"/>
    </row>
    <row r="9" spans="1:11" ht="12.75">
      <c r="A9" s="36" t="s">
        <v>76</v>
      </c>
      <c r="B9" s="37">
        <v>27.61</v>
      </c>
      <c r="C9" s="37">
        <v>27.61</v>
      </c>
      <c r="D9" s="38">
        <f>C9/B9*100</f>
        <v>100</v>
      </c>
      <c r="E9" s="38">
        <f>C9/J9*100</f>
        <v>98.25622775800711</v>
      </c>
      <c r="F9" s="37">
        <v>33.66</v>
      </c>
      <c r="G9" s="37">
        <v>33.66</v>
      </c>
      <c r="H9" s="38">
        <f>G9/F9*100</f>
        <v>100</v>
      </c>
      <c r="I9" s="38">
        <f>G9/K9*100</f>
        <v>107.19745222929934</v>
      </c>
      <c r="J9" s="32">
        <v>28.1</v>
      </c>
      <c r="K9" s="32">
        <v>31.4</v>
      </c>
    </row>
    <row r="10" spans="1:11" ht="12.75">
      <c r="A10" s="36" t="s">
        <v>77</v>
      </c>
      <c r="B10" s="37">
        <v>31.27</v>
      </c>
      <c r="C10" s="37">
        <v>31.27</v>
      </c>
      <c r="D10" s="38">
        <f>C10/B10*100</f>
        <v>100</v>
      </c>
      <c r="E10" s="38">
        <f>C10/J10*100</f>
        <v>109.33566433566433</v>
      </c>
      <c r="F10" s="37">
        <v>38</v>
      </c>
      <c r="G10" s="37">
        <v>38</v>
      </c>
      <c r="H10" s="38">
        <f>G10/F10*100</f>
        <v>100</v>
      </c>
      <c r="I10" s="38">
        <f>G10/K10*100</f>
        <v>119.12225705329153</v>
      </c>
      <c r="J10" s="32">
        <v>28.6</v>
      </c>
      <c r="K10" s="32">
        <v>31.9</v>
      </c>
    </row>
    <row r="11" spans="1:11" ht="12.75">
      <c r="A11" s="33" t="s">
        <v>56</v>
      </c>
      <c r="B11" s="33"/>
      <c r="C11" s="33"/>
      <c r="D11" s="33"/>
      <c r="E11" s="33" t="e">
        <f>C11/J11*100</f>
        <v>#DIV/0!</v>
      </c>
      <c r="F11" s="33"/>
      <c r="G11" s="33"/>
      <c r="H11" s="33"/>
      <c r="I11" s="33" t="e">
        <f>G11/K11*100</f>
        <v>#DIV/0!</v>
      </c>
      <c r="J11" s="32"/>
      <c r="K11" s="32"/>
    </row>
    <row r="12" spans="1:11" ht="12.75">
      <c r="A12" s="36" t="s">
        <v>76</v>
      </c>
      <c r="B12" s="37">
        <v>33.9</v>
      </c>
      <c r="C12" s="37">
        <v>33.9</v>
      </c>
      <c r="D12" s="38">
        <f>C12/B12*100</f>
        <v>100</v>
      </c>
      <c r="E12" s="38">
        <f>C12/J12*100</f>
        <v>106.60377358490565</v>
      </c>
      <c r="F12" s="37">
        <v>37.7</v>
      </c>
      <c r="G12" s="37">
        <v>37.7</v>
      </c>
      <c r="H12" s="38">
        <f>G12/F12*100</f>
        <v>100</v>
      </c>
      <c r="I12" s="38">
        <f>G12/K12*100</f>
        <v>114.24242424242425</v>
      </c>
      <c r="J12" s="37">
        <v>31.8</v>
      </c>
      <c r="K12" s="37">
        <v>33</v>
      </c>
    </row>
    <row r="13" spans="1:11" ht="12.75">
      <c r="A13" s="36" t="s">
        <v>77</v>
      </c>
      <c r="B13" s="37">
        <v>34.9</v>
      </c>
      <c r="C13" s="37">
        <v>34.9</v>
      </c>
      <c r="D13" s="38">
        <f>C13/B13*100</f>
        <v>100</v>
      </c>
      <c r="E13" s="38">
        <f>C13/J13*100</f>
        <v>102.94985250737463</v>
      </c>
      <c r="F13" s="37">
        <v>41.4</v>
      </c>
      <c r="G13" s="37">
        <v>41.4</v>
      </c>
      <c r="H13" s="38">
        <f>G13/F13*100</f>
        <v>100</v>
      </c>
      <c r="I13" s="38">
        <f>G13/K13*100</f>
        <v>106.70103092783505</v>
      </c>
      <c r="J13" s="37">
        <v>33.9</v>
      </c>
      <c r="K13" s="37">
        <v>38.8</v>
      </c>
    </row>
    <row r="14" spans="1:11" ht="12.75">
      <c r="A14" s="33" t="s">
        <v>57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>
      <c r="A15" s="36" t="s">
        <v>76</v>
      </c>
      <c r="B15" s="37">
        <v>26.7</v>
      </c>
      <c r="C15" s="37">
        <v>26.8</v>
      </c>
      <c r="D15" s="38">
        <f>C15/B15*100</f>
        <v>100.374531835206</v>
      </c>
      <c r="E15" s="38">
        <f>C15/J15*100</f>
        <v>108.06451612903226</v>
      </c>
      <c r="F15" s="37" t="s">
        <v>55</v>
      </c>
      <c r="G15" s="37" t="s">
        <v>55</v>
      </c>
      <c r="H15" s="38" t="s">
        <v>55</v>
      </c>
      <c r="I15" s="38" t="s">
        <v>55</v>
      </c>
      <c r="J15" s="32">
        <v>24.8</v>
      </c>
      <c r="K15" s="32">
        <v>31.8</v>
      </c>
    </row>
    <row r="16" spans="1:11" ht="12.75">
      <c r="A16" s="36" t="s">
        <v>77</v>
      </c>
      <c r="B16" s="37">
        <v>41.8</v>
      </c>
      <c r="C16" s="37">
        <v>41.8</v>
      </c>
      <c r="D16" s="38">
        <f>C16/B16*100</f>
        <v>100</v>
      </c>
      <c r="E16" s="38">
        <f>C16/J16*100</f>
        <v>133.97435897435898</v>
      </c>
      <c r="F16" s="37" t="s">
        <v>55</v>
      </c>
      <c r="G16" s="37" t="s">
        <v>55</v>
      </c>
      <c r="H16" s="38" t="s">
        <v>55</v>
      </c>
      <c r="I16" s="38" t="s">
        <v>55</v>
      </c>
      <c r="J16" s="32">
        <v>31.2</v>
      </c>
      <c r="K16" s="32">
        <v>34.6</v>
      </c>
    </row>
    <row r="17" spans="1:11" ht="12.75">
      <c r="A17" s="33" t="s">
        <v>58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2.75">
      <c r="A18" s="36" t="s">
        <v>76</v>
      </c>
      <c r="B18" s="37">
        <v>30.19</v>
      </c>
      <c r="C18" s="37">
        <v>30.19</v>
      </c>
      <c r="D18" s="38">
        <f>C18/B18*100</f>
        <v>100</v>
      </c>
      <c r="E18" s="38">
        <f>C18/J18*100</f>
        <v>100.76769025367156</v>
      </c>
      <c r="F18" s="37">
        <v>33.66</v>
      </c>
      <c r="G18" s="37">
        <v>33.66</v>
      </c>
      <c r="H18" s="38">
        <f>G18/F18*100</f>
        <v>100</v>
      </c>
      <c r="I18" s="38">
        <f>G18/K18*100</f>
        <v>104.69673405909796</v>
      </c>
      <c r="J18" s="37">
        <v>29.96</v>
      </c>
      <c r="K18" s="37">
        <v>32.15</v>
      </c>
    </row>
    <row r="19" spans="1:11" ht="12.75">
      <c r="A19" s="36" t="s">
        <v>77</v>
      </c>
      <c r="B19" s="37">
        <v>31.27</v>
      </c>
      <c r="C19" s="37">
        <v>31.27</v>
      </c>
      <c r="D19" s="38">
        <f>C19/B19*100</f>
        <v>100</v>
      </c>
      <c r="E19" s="38">
        <f>C19/J19*100</f>
        <v>104.37249666221629</v>
      </c>
      <c r="F19" s="37">
        <v>41.42</v>
      </c>
      <c r="G19" s="37">
        <v>41.42</v>
      </c>
      <c r="H19" s="38">
        <f>G19/F19*100</f>
        <v>100</v>
      </c>
      <c r="I19" s="38">
        <f>G19/K19*100</f>
        <v>128.83359253499222</v>
      </c>
      <c r="J19" s="37">
        <v>29.96</v>
      </c>
      <c r="K19" s="37">
        <v>32.15</v>
      </c>
    </row>
    <row r="21" spans="4:8" ht="12.75">
      <c r="D21" s="44"/>
      <c r="H21" s="44"/>
    </row>
  </sheetData>
  <sheetProtection selectLockedCells="1" selectUnlockedCells="1"/>
  <mergeCells count="9">
    <mergeCell ref="A1:H1"/>
    <mergeCell ref="A3:A4"/>
    <mergeCell ref="B3:C3"/>
    <mergeCell ref="F3:G3"/>
    <mergeCell ref="A5:I5"/>
    <mergeCell ref="A8:I8"/>
    <mergeCell ref="A11:I11"/>
    <mergeCell ref="A14:K14"/>
    <mergeCell ref="A17:K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12.57421875" defaultRowHeight="12.75" outlineLevelCol="1"/>
  <cols>
    <col min="1" max="1" width="24.28125" style="28" customWidth="1"/>
    <col min="2" max="2" width="12.57421875" style="28" customWidth="1"/>
    <col min="3" max="3" width="11.57421875" style="28" customWidth="1"/>
    <col min="4" max="4" width="13.57421875" style="28" customWidth="1"/>
    <col min="5" max="5" width="11.57421875" style="28" customWidth="1"/>
    <col min="6" max="6" width="12.421875" style="28" customWidth="1"/>
    <col min="7" max="7" width="12.00390625" style="28" customWidth="1"/>
    <col min="8" max="8" width="13.57421875" style="28" customWidth="1"/>
    <col min="9" max="9" width="11.57421875" style="28" customWidth="1"/>
    <col min="10" max="10" width="0" style="28" hidden="1" customWidth="1" outlineLevel="1"/>
    <col min="11" max="16384" width="11.57421875" style="28" customWidth="1"/>
  </cols>
  <sheetData>
    <row r="1" spans="1:9" ht="12.75">
      <c r="A1" s="50" t="s">
        <v>89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1:10" ht="12.75" customHeight="1">
      <c r="A3" s="31" t="s">
        <v>68</v>
      </c>
      <c r="B3" s="31" t="s">
        <v>90</v>
      </c>
      <c r="C3" s="31"/>
      <c r="D3" s="31" t="s">
        <v>38</v>
      </c>
      <c r="E3" s="31" t="s">
        <v>39</v>
      </c>
      <c r="F3" s="31" t="s">
        <v>91</v>
      </c>
      <c r="G3" s="31"/>
      <c r="H3" s="31" t="s">
        <v>38</v>
      </c>
      <c r="I3" s="31" t="s">
        <v>39</v>
      </c>
      <c r="J3" s="31" t="s">
        <v>92</v>
      </c>
    </row>
    <row r="4" spans="1:10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1" t="s">
        <v>73</v>
      </c>
      <c r="G4" s="31" t="s">
        <v>74</v>
      </c>
      <c r="H4" s="30" t="s">
        <v>45</v>
      </c>
      <c r="I4" s="30" t="s">
        <v>45</v>
      </c>
      <c r="J4" s="32"/>
    </row>
    <row r="5" spans="1:10" ht="42" customHeight="1">
      <c r="A5" s="34" t="s">
        <v>81</v>
      </c>
      <c r="B5" s="35"/>
      <c r="C5" s="35"/>
      <c r="D5" s="35"/>
      <c r="E5" s="35"/>
      <c r="F5" s="35"/>
      <c r="G5" s="35"/>
      <c r="H5" s="35"/>
      <c r="I5" s="35"/>
      <c r="J5" s="32"/>
    </row>
    <row r="6" spans="1:10" ht="12.75">
      <c r="A6" s="36" t="s">
        <v>76</v>
      </c>
      <c r="B6" s="41">
        <v>13500</v>
      </c>
      <c r="C6" s="41">
        <v>13800</v>
      </c>
      <c r="D6" s="38">
        <f>C6/B6*100</f>
        <v>102.22222222222221</v>
      </c>
      <c r="E6" s="38">
        <f>C6/J6*100</f>
        <v>96.5034965034965</v>
      </c>
      <c r="F6" s="36" t="s">
        <v>55</v>
      </c>
      <c r="G6" s="36" t="s">
        <v>55</v>
      </c>
      <c r="H6" s="36" t="s">
        <v>55</v>
      </c>
      <c r="I6" s="36" t="s">
        <v>55</v>
      </c>
      <c r="J6" s="32">
        <v>14300</v>
      </c>
    </row>
    <row r="7" spans="1:10" ht="12.75">
      <c r="A7" s="36" t="s">
        <v>77</v>
      </c>
      <c r="B7" s="41">
        <v>14000</v>
      </c>
      <c r="C7" s="41">
        <v>14000</v>
      </c>
      <c r="D7" s="38">
        <f>C7/B7*100</f>
        <v>100</v>
      </c>
      <c r="E7" s="38">
        <f>C7/J7*100</f>
        <v>93.33333333333333</v>
      </c>
      <c r="F7" s="36" t="s">
        <v>55</v>
      </c>
      <c r="G7" s="36" t="s">
        <v>55</v>
      </c>
      <c r="H7" s="36" t="s">
        <v>55</v>
      </c>
      <c r="I7" s="36" t="s">
        <v>55</v>
      </c>
      <c r="J7" s="32">
        <v>15000</v>
      </c>
    </row>
    <row r="8" spans="1:10" ht="12.75">
      <c r="A8" s="34" t="s">
        <v>84</v>
      </c>
      <c r="B8" s="35"/>
      <c r="C8" s="35"/>
      <c r="D8" s="35"/>
      <c r="E8" s="38"/>
      <c r="F8" s="35"/>
      <c r="G8" s="35"/>
      <c r="H8" s="35"/>
      <c r="I8" s="35"/>
      <c r="J8" s="32"/>
    </row>
    <row r="9" spans="1:10" ht="12.75">
      <c r="A9" s="36" t="s">
        <v>76</v>
      </c>
      <c r="B9" s="41">
        <v>13500</v>
      </c>
      <c r="C9" s="41">
        <v>13500</v>
      </c>
      <c r="D9" s="38">
        <f>C9/B9*100</f>
        <v>100</v>
      </c>
      <c r="E9" s="38">
        <f>C9/J9*100</f>
        <v>93.10344827586206</v>
      </c>
      <c r="F9" s="36" t="s">
        <v>55</v>
      </c>
      <c r="G9" s="36" t="s">
        <v>55</v>
      </c>
      <c r="H9" s="36" t="s">
        <v>55</v>
      </c>
      <c r="I9" s="36" t="s">
        <v>55</v>
      </c>
      <c r="J9" s="32">
        <v>14500</v>
      </c>
    </row>
    <row r="10" spans="1:10" ht="12.75">
      <c r="A10" s="36" t="s">
        <v>77</v>
      </c>
      <c r="B10" s="41">
        <v>14500</v>
      </c>
      <c r="C10" s="41">
        <v>14000</v>
      </c>
      <c r="D10" s="38">
        <f>C10/B10*100</f>
        <v>96.55172413793103</v>
      </c>
      <c r="E10" s="38">
        <f>C10/J10*100</f>
        <v>93.33333333333333</v>
      </c>
      <c r="F10" s="36" t="s">
        <v>55</v>
      </c>
      <c r="G10" s="36" t="s">
        <v>55</v>
      </c>
      <c r="H10" s="36" t="s">
        <v>55</v>
      </c>
      <c r="I10" s="36" t="s">
        <v>55</v>
      </c>
      <c r="J10" s="32">
        <v>15000</v>
      </c>
    </row>
    <row r="11" spans="1:10" ht="12.75">
      <c r="A11" s="34" t="s">
        <v>80</v>
      </c>
      <c r="B11" s="36"/>
      <c r="C11" s="36"/>
      <c r="D11" s="38"/>
      <c r="E11" s="38"/>
      <c r="F11" s="36"/>
      <c r="G11" s="36"/>
      <c r="H11" s="38"/>
      <c r="I11" s="36"/>
      <c r="J11" s="32"/>
    </row>
    <row r="12" spans="1:10" ht="12.75">
      <c r="A12" s="36" t="s">
        <v>76</v>
      </c>
      <c r="B12" s="41">
        <v>13500</v>
      </c>
      <c r="C12" s="41">
        <v>13500</v>
      </c>
      <c r="D12" s="38">
        <f>C12/B12*100</f>
        <v>100</v>
      </c>
      <c r="E12" s="38">
        <f>C12/J12*100</f>
        <v>96.42857142857143</v>
      </c>
      <c r="F12" s="36" t="s">
        <v>55</v>
      </c>
      <c r="G12" s="36" t="s">
        <v>55</v>
      </c>
      <c r="H12" s="36" t="s">
        <v>55</v>
      </c>
      <c r="I12" s="36" t="s">
        <v>55</v>
      </c>
      <c r="J12" s="32">
        <v>14000</v>
      </c>
    </row>
    <row r="13" spans="1:10" ht="12.75">
      <c r="A13" s="36" t="s">
        <v>77</v>
      </c>
      <c r="B13" s="41">
        <v>14000</v>
      </c>
      <c r="C13" s="41">
        <v>14000</v>
      </c>
      <c r="D13" s="38">
        <f>C13/B13*100</f>
        <v>100</v>
      </c>
      <c r="E13" s="38">
        <f>C13/J13*100</f>
        <v>93.33333333333333</v>
      </c>
      <c r="F13" s="36" t="s">
        <v>55</v>
      </c>
      <c r="G13" s="36" t="s">
        <v>55</v>
      </c>
      <c r="H13" s="36" t="s">
        <v>55</v>
      </c>
      <c r="I13" s="36" t="s">
        <v>55</v>
      </c>
      <c r="J13" s="32">
        <v>15000</v>
      </c>
    </row>
    <row r="14" spans="1:10" ht="12.75">
      <c r="A14" s="34" t="s">
        <v>85</v>
      </c>
      <c r="B14" s="36"/>
      <c r="C14" s="36"/>
      <c r="D14" s="38"/>
      <c r="E14" s="38"/>
      <c r="F14" s="36"/>
      <c r="G14" s="36"/>
      <c r="H14" s="38"/>
      <c r="I14" s="36"/>
      <c r="J14" s="32"/>
    </row>
    <row r="15" spans="1:10" ht="12.75">
      <c r="A15" s="36" t="s">
        <v>76</v>
      </c>
      <c r="B15" s="41">
        <v>14000</v>
      </c>
      <c r="C15" s="41">
        <v>14500</v>
      </c>
      <c r="D15" s="38">
        <f>C15/B15*100</f>
        <v>103.57142857142858</v>
      </c>
      <c r="E15" s="38">
        <f>C15/J15*100</f>
        <v>120.83333333333333</v>
      </c>
      <c r="F15" s="36" t="s">
        <v>55</v>
      </c>
      <c r="G15" s="36" t="s">
        <v>55</v>
      </c>
      <c r="H15" s="36" t="s">
        <v>55</v>
      </c>
      <c r="I15" s="36" t="s">
        <v>55</v>
      </c>
      <c r="J15" s="32">
        <v>12000</v>
      </c>
    </row>
    <row r="16" spans="1:10" ht="12.75">
      <c r="A16" s="36" t="s">
        <v>77</v>
      </c>
      <c r="B16" s="41">
        <v>16000</v>
      </c>
      <c r="C16" s="41">
        <v>16000</v>
      </c>
      <c r="D16" s="38">
        <f>C16/B16*100</f>
        <v>100</v>
      </c>
      <c r="E16" s="38">
        <f>C16/J16*100</f>
        <v>99.37888198757764</v>
      </c>
      <c r="F16" s="36" t="s">
        <v>55</v>
      </c>
      <c r="G16" s="36" t="s">
        <v>55</v>
      </c>
      <c r="H16" s="36" t="s">
        <v>55</v>
      </c>
      <c r="I16" s="36" t="s">
        <v>55</v>
      </c>
      <c r="J16" s="32">
        <v>16100</v>
      </c>
    </row>
  </sheetData>
  <sheetProtection selectLockedCells="1" selectUnlockedCells="1"/>
  <mergeCells count="5">
    <mergeCell ref="A1:I1"/>
    <mergeCell ref="A2:I2"/>
    <mergeCell ref="A3:A4"/>
    <mergeCell ref="B3:C3"/>
    <mergeCell ref="F3:G3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12.57421875" defaultRowHeight="12.75" outlineLevelCol="1"/>
  <cols>
    <col min="1" max="1" width="28.140625" style="28" customWidth="1"/>
    <col min="2" max="2" width="19.8515625" style="28" customWidth="1"/>
    <col min="3" max="3" width="17.7109375" style="28" customWidth="1"/>
    <col min="4" max="4" width="16.00390625" style="28" customWidth="1"/>
    <col min="5" max="5" width="16.140625" style="28" customWidth="1"/>
    <col min="6" max="6" width="0" style="28" hidden="1" customWidth="1" outlineLevel="1"/>
    <col min="7" max="16384" width="11.57421875" style="28" customWidth="1"/>
  </cols>
  <sheetData>
    <row r="1" spans="1:6" ht="12.75" customHeight="1">
      <c r="A1" s="29" t="s">
        <v>93</v>
      </c>
      <c r="B1" s="29"/>
      <c r="C1" s="29"/>
      <c r="D1" s="29"/>
      <c r="E1" s="29"/>
      <c r="F1" s="29"/>
    </row>
    <row r="2" spans="1:6" ht="12.75" customHeight="1">
      <c r="A2" s="52" t="s">
        <v>94</v>
      </c>
      <c r="B2" s="52"/>
      <c r="C2" s="52"/>
      <c r="D2" s="52"/>
      <c r="E2" s="52"/>
      <c r="F2" s="52"/>
    </row>
    <row r="3" spans="1:6" ht="12.75" customHeight="1">
      <c r="A3" s="31" t="s">
        <v>95</v>
      </c>
      <c r="B3" s="31" t="s">
        <v>96</v>
      </c>
      <c r="C3" s="31"/>
      <c r="D3" s="31" t="s">
        <v>38</v>
      </c>
      <c r="E3" s="31" t="s">
        <v>39</v>
      </c>
      <c r="F3" s="31" t="s">
        <v>97</v>
      </c>
    </row>
    <row r="4" spans="1:6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2"/>
    </row>
    <row r="5" spans="1:6" ht="12.75">
      <c r="A5" s="33" t="s">
        <v>98</v>
      </c>
      <c r="B5" s="33"/>
      <c r="C5" s="33"/>
      <c r="D5" s="33"/>
      <c r="E5" s="33"/>
      <c r="F5" s="32"/>
    </row>
    <row r="6" spans="1:6" ht="12.75">
      <c r="A6" s="36" t="s">
        <v>99</v>
      </c>
      <c r="B6" s="37">
        <v>43.63</v>
      </c>
      <c r="C6" s="37">
        <v>33.17</v>
      </c>
      <c r="D6" s="38">
        <f>C6/B6*100</f>
        <v>76.02567041026816</v>
      </c>
      <c r="E6" s="38">
        <f>C6/F6*100</f>
        <v>63.78846153846154</v>
      </c>
      <c r="F6" s="37">
        <v>52</v>
      </c>
    </row>
    <row r="7" spans="1:6" ht="12.75">
      <c r="A7" s="36" t="s">
        <v>77</v>
      </c>
      <c r="B7" s="37">
        <v>52.57</v>
      </c>
      <c r="C7" s="37">
        <v>50.2</v>
      </c>
      <c r="D7" s="38">
        <f>C7/B7*100</f>
        <v>95.49172531862278</v>
      </c>
      <c r="E7" s="38">
        <f>C7/F7*100</f>
        <v>91.42232744490987</v>
      </c>
      <c r="F7" s="37">
        <v>54.91</v>
      </c>
    </row>
    <row r="8" spans="1:6" ht="12.75">
      <c r="A8" s="33" t="s">
        <v>100</v>
      </c>
      <c r="B8" s="33"/>
      <c r="C8" s="33"/>
      <c r="D8" s="33"/>
      <c r="E8" s="33" t="e">
        <f>C8/F8*100</f>
        <v>#DIV/0!</v>
      </c>
      <c r="F8" s="37"/>
    </row>
    <row r="9" spans="1:6" ht="12.75">
      <c r="A9" s="36" t="s">
        <v>99</v>
      </c>
      <c r="B9" s="37">
        <v>59.04</v>
      </c>
      <c r="C9" s="37">
        <v>59.04</v>
      </c>
      <c r="D9" s="38">
        <f>C9/B9*100</f>
        <v>100</v>
      </c>
      <c r="E9" s="38">
        <f>C9/F9*100</f>
        <v>100.4594180704441</v>
      </c>
      <c r="F9" s="37">
        <v>58.77</v>
      </c>
    </row>
    <row r="10" spans="1:6" ht="12.75">
      <c r="A10" s="36" t="s">
        <v>77</v>
      </c>
      <c r="B10" s="37">
        <v>59.04</v>
      </c>
      <c r="C10" s="37">
        <v>59.04</v>
      </c>
      <c r="D10" s="38">
        <f>C10/B10*100</f>
        <v>100</v>
      </c>
      <c r="E10" s="38">
        <f>C10/F10*100</f>
        <v>88.78195488721803</v>
      </c>
      <c r="F10" s="37">
        <v>66.5</v>
      </c>
    </row>
    <row r="11" spans="1:6" ht="12.75">
      <c r="A11" s="33" t="s">
        <v>56</v>
      </c>
      <c r="B11" s="33"/>
      <c r="C11" s="33"/>
      <c r="D11" s="33"/>
      <c r="E11" s="33" t="e">
        <f>C11/F11*100</f>
        <v>#DIV/0!</v>
      </c>
      <c r="F11" s="37"/>
    </row>
    <row r="12" spans="1:6" ht="12.75">
      <c r="A12" s="36" t="s">
        <v>76</v>
      </c>
      <c r="B12" s="37">
        <v>59.04</v>
      </c>
      <c r="C12" s="37">
        <v>51.83</v>
      </c>
      <c r="D12" s="38">
        <f>C12/B12*100</f>
        <v>87.78794037940379</v>
      </c>
      <c r="E12" s="38">
        <f>C12/F12*100</f>
        <v>83.59677419354838</v>
      </c>
      <c r="F12" s="37">
        <v>62</v>
      </c>
    </row>
    <row r="13" spans="1:6" ht="12.75">
      <c r="A13" s="36" t="s">
        <v>77</v>
      </c>
      <c r="B13" s="37">
        <v>64.34</v>
      </c>
      <c r="C13" s="37">
        <v>57.94</v>
      </c>
      <c r="D13" s="38">
        <f>C13/B13*100</f>
        <v>90.05284426484302</v>
      </c>
      <c r="E13" s="38">
        <f>C13/F13*100</f>
        <v>86.86656671664167</v>
      </c>
      <c r="F13" s="37">
        <v>66.7</v>
      </c>
    </row>
    <row r="14" spans="1:6" ht="12.75">
      <c r="A14" s="33" t="s">
        <v>57</v>
      </c>
      <c r="B14" s="33"/>
      <c r="C14" s="33"/>
      <c r="D14" s="33"/>
      <c r="E14" s="33" t="e">
        <f>C14/F14*100</f>
        <v>#DIV/0!</v>
      </c>
      <c r="F14" s="37"/>
    </row>
    <row r="15" spans="1:6" ht="12.75">
      <c r="A15" s="36" t="s">
        <v>76</v>
      </c>
      <c r="B15" s="37">
        <v>42.73</v>
      </c>
      <c r="C15" s="37">
        <v>39.4</v>
      </c>
      <c r="D15" s="38">
        <f>C15/B15*100</f>
        <v>92.2068804118886</v>
      </c>
      <c r="E15" s="38">
        <f>C15/F15*100</f>
        <v>74.64948844259189</v>
      </c>
      <c r="F15" s="37">
        <v>52.78</v>
      </c>
    </row>
    <row r="16" spans="1:6" ht="12.75">
      <c r="A16" s="36" t="s">
        <v>77</v>
      </c>
      <c r="B16" s="37">
        <v>70.1</v>
      </c>
      <c r="C16" s="37">
        <v>70.1</v>
      </c>
      <c r="D16" s="38">
        <f>C16/B16*100</f>
        <v>100</v>
      </c>
      <c r="E16" s="38">
        <f>C16/F16*100</f>
        <v>113.61426256077793</v>
      </c>
      <c r="F16" s="37">
        <v>61.7</v>
      </c>
    </row>
    <row r="17" spans="1:6" ht="12.75">
      <c r="A17" s="33" t="s">
        <v>58</v>
      </c>
      <c r="B17" s="33"/>
      <c r="C17" s="33"/>
      <c r="D17" s="33"/>
      <c r="E17" s="33"/>
      <c r="F17" s="33"/>
    </row>
    <row r="18" spans="1:6" ht="12.75">
      <c r="A18" s="36" t="s">
        <v>76</v>
      </c>
      <c r="B18" s="37">
        <v>54.1</v>
      </c>
      <c r="C18" s="37">
        <v>37.9</v>
      </c>
      <c r="D18" s="38">
        <f>C18/B18*100</f>
        <v>70.0554528650647</v>
      </c>
      <c r="E18" s="38">
        <f>C18/F18*100</f>
        <v>86.21474067333939</v>
      </c>
      <c r="F18" s="37">
        <v>43.96</v>
      </c>
    </row>
    <row r="19" spans="1:6" ht="12.75">
      <c r="A19" s="36" t="s">
        <v>77</v>
      </c>
      <c r="B19" s="37">
        <v>61.53</v>
      </c>
      <c r="C19" s="37">
        <v>66.7</v>
      </c>
      <c r="D19" s="38">
        <f>C19/B19*100</f>
        <v>108.40240533073298</v>
      </c>
      <c r="E19" s="38">
        <f>C19/F19*100</f>
        <v>106.09193574041673</v>
      </c>
      <c r="F19" s="37">
        <v>62.87</v>
      </c>
    </row>
  </sheetData>
  <sheetProtection selectLockedCells="1" selectUnlockedCells="1"/>
  <mergeCells count="9">
    <mergeCell ref="A1:F1"/>
    <mergeCell ref="A2:F2"/>
    <mergeCell ref="A3:A4"/>
    <mergeCell ref="B3:C3"/>
    <mergeCell ref="A5:E5"/>
    <mergeCell ref="A8:E8"/>
    <mergeCell ref="A11:E11"/>
    <mergeCell ref="A14:E14"/>
    <mergeCell ref="A17:F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12.57421875" defaultRowHeight="12.75" outlineLevelCol="1"/>
  <cols>
    <col min="1" max="1" width="28.140625" style="28" customWidth="1"/>
    <col min="2" max="2" width="19.421875" style="28" customWidth="1"/>
    <col min="3" max="3" width="19.28125" style="28" customWidth="1"/>
    <col min="4" max="4" width="13.8515625" style="28" customWidth="1"/>
    <col min="5" max="5" width="14.8515625" style="28" customWidth="1"/>
    <col min="6" max="6" width="0" style="28" hidden="1" customWidth="1" outlineLevel="1"/>
    <col min="7" max="16384" width="11.57421875" style="28" customWidth="1"/>
  </cols>
  <sheetData>
    <row r="1" spans="1:5" ht="12.75" customHeight="1">
      <c r="A1" s="29" t="s">
        <v>101</v>
      </c>
      <c r="B1" s="29"/>
      <c r="C1" s="29"/>
      <c r="D1" s="29"/>
      <c r="E1" s="29"/>
    </row>
    <row r="2" spans="1:6" ht="12.75" customHeight="1">
      <c r="A2" s="52" t="s">
        <v>94</v>
      </c>
      <c r="B2" s="52"/>
      <c r="C2" s="52"/>
      <c r="D2" s="52"/>
      <c r="E2" s="52"/>
      <c r="F2" s="52"/>
    </row>
    <row r="3" spans="1:6" ht="12.75" customHeight="1">
      <c r="A3" s="31" t="s">
        <v>95</v>
      </c>
      <c r="B3" s="31" t="s">
        <v>102</v>
      </c>
      <c r="C3" s="31"/>
      <c r="D3" s="31" t="s">
        <v>38</v>
      </c>
      <c r="E3" s="31" t="s">
        <v>39</v>
      </c>
      <c r="F3" s="31" t="s">
        <v>97</v>
      </c>
    </row>
    <row r="4" spans="1:6" ht="41.25" customHeight="1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2"/>
    </row>
    <row r="5" spans="1:6" ht="12.75">
      <c r="A5" s="33" t="s">
        <v>98</v>
      </c>
      <c r="B5" s="33"/>
      <c r="C5" s="33"/>
      <c r="D5" s="33"/>
      <c r="E5" s="33"/>
      <c r="F5" s="32"/>
    </row>
    <row r="6" spans="1:6" ht="12.75">
      <c r="A6" s="36" t="s">
        <v>99</v>
      </c>
      <c r="B6" s="37">
        <v>55</v>
      </c>
      <c r="C6" s="37">
        <v>44.33</v>
      </c>
      <c r="D6" s="38">
        <f>C6/B6*100</f>
        <v>80.6</v>
      </c>
      <c r="E6" s="38">
        <f>C6/F6*100</f>
        <v>61.56944444444444</v>
      </c>
      <c r="F6" s="37">
        <v>72</v>
      </c>
    </row>
    <row r="7" spans="1:6" ht="12.75">
      <c r="A7" s="36" t="s">
        <v>77</v>
      </c>
      <c r="B7" s="37">
        <v>74</v>
      </c>
      <c r="C7" s="37">
        <v>72</v>
      </c>
      <c r="D7" s="38">
        <f>C7/B7*100</f>
        <v>97.2972972972973</v>
      </c>
      <c r="E7" s="38">
        <f>C7/F7*100</f>
        <v>97.2972972972973</v>
      </c>
      <c r="F7" s="37">
        <v>74</v>
      </c>
    </row>
    <row r="8" spans="1:6" ht="12.75">
      <c r="A8" s="33" t="s">
        <v>100</v>
      </c>
      <c r="B8" s="33"/>
      <c r="C8" s="33"/>
      <c r="D8" s="33"/>
      <c r="E8" s="33" t="e">
        <f>C8/F8*100</f>
        <v>#DIV/0!</v>
      </c>
      <c r="F8" s="37"/>
    </row>
    <row r="9" spans="1:6" ht="12.75">
      <c r="A9" s="36" t="s">
        <v>99</v>
      </c>
      <c r="B9" s="37">
        <v>62.9</v>
      </c>
      <c r="C9" s="37">
        <v>53.3</v>
      </c>
      <c r="D9" s="38">
        <f>C9/B9*100</f>
        <v>84.73767885532591</v>
      </c>
      <c r="E9" s="37">
        <f>C9/39.9*100</f>
        <v>133.58395989974937</v>
      </c>
      <c r="F9" s="37">
        <v>62.9</v>
      </c>
    </row>
    <row r="10" spans="1:6" ht="12.75">
      <c r="A10" s="36" t="s">
        <v>77</v>
      </c>
      <c r="B10" s="37">
        <v>62.9</v>
      </c>
      <c r="C10" s="37">
        <v>53.3</v>
      </c>
      <c r="D10" s="38">
        <f>C10/B10*100</f>
        <v>84.73767885532591</v>
      </c>
      <c r="E10" s="37">
        <f>C10/58.9*100</f>
        <v>90.49235993208828</v>
      </c>
      <c r="F10" s="37">
        <v>69.9</v>
      </c>
    </row>
    <row r="11" spans="1:6" ht="12.75">
      <c r="A11" s="33" t="s">
        <v>56</v>
      </c>
      <c r="B11" s="33"/>
      <c r="C11" s="33"/>
      <c r="D11" s="33"/>
      <c r="E11" s="33" t="e">
        <f>C11/F11*100</f>
        <v>#DIV/0!</v>
      </c>
      <c r="F11" s="37"/>
    </row>
    <row r="12" spans="1:6" ht="12.75">
      <c r="A12" s="36" t="s">
        <v>76</v>
      </c>
      <c r="B12" s="37">
        <v>76.9</v>
      </c>
      <c r="C12" s="37">
        <v>67.9</v>
      </c>
      <c r="D12" s="38">
        <f>C12/B12*100</f>
        <v>88.29648894668401</v>
      </c>
      <c r="E12" s="38">
        <f>C12/F12*100</f>
        <v>81.4148681055156</v>
      </c>
      <c r="F12" s="37">
        <v>83.4</v>
      </c>
    </row>
    <row r="13" spans="1:6" ht="12.75">
      <c r="A13" s="36" t="s">
        <v>77</v>
      </c>
      <c r="B13" s="37">
        <v>79.9</v>
      </c>
      <c r="C13" s="37">
        <v>72.9</v>
      </c>
      <c r="D13" s="38">
        <f>C13/B13*100</f>
        <v>91.23904881101377</v>
      </c>
      <c r="E13" s="38">
        <f>C13/F13*100</f>
        <v>91.23904881101377</v>
      </c>
      <c r="F13" s="37">
        <v>79.9</v>
      </c>
    </row>
    <row r="14" spans="1:6" ht="12.75">
      <c r="A14" s="33" t="s">
        <v>57</v>
      </c>
      <c r="B14" s="33"/>
      <c r="C14" s="33"/>
      <c r="D14" s="33"/>
      <c r="E14" s="33" t="e">
        <f>C14/F14*100</f>
        <v>#DIV/0!</v>
      </c>
      <c r="F14" s="37"/>
    </row>
    <row r="15" spans="1:6" ht="12.75">
      <c r="A15" s="36" t="s">
        <v>76</v>
      </c>
      <c r="B15" s="37">
        <v>50.4</v>
      </c>
      <c r="C15" s="37">
        <v>50.42</v>
      </c>
      <c r="D15" s="38">
        <f>C15/B15*100</f>
        <v>100.03968253968254</v>
      </c>
      <c r="E15" s="38">
        <f>C15/F15*100</f>
        <v>79.01582824008776</v>
      </c>
      <c r="F15" s="37">
        <v>63.81</v>
      </c>
    </row>
    <row r="16" spans="1:6" ht="12.75">
      <c r="A16" s="36" t="s">
        <v>77</v>
      </c>
      <c r="B16" s="37">
        <v>85.9</v>
      </c>
      <c r="C16" s="37">
        <v>85.9</v>
      </c>
      <c r="D16" s="38">
        <f>C16/B16*100</f>
        <v>100</v>
      </c>
      <c r="E16" s="38">
        <f>C16/F16*100</f>
        <v>116.08108108108108</v>
      </c>
      <c r="F16" s="37">
        <v>74</v>
      </c>
    </row>
    <row r="17" spans="1:6" ht="12.75">
      <c r="A17" s="33" t="s">
        <v>58</v>
      </c>
      <c r="B17" s="33"/>
      <c r="C17" s="33"/>
      <c r="D17" s="33"/>
      <c r="E17" s="33"/>
      <c r="F17" s="33"/>
    </row>
    <row r="18" spans="1:6" ht="12.75">
      <c r="A18" s="36" t="s">
        <v>76</v>
      </c>
      <c r="B18" s="37">
        <v>69.24</v>
      </c>
      <c r="C18" s="37">
        <v>52.8</v>
      </c>
      <c r="D18" s="38">
        <f>C18/B18*100</f>
        <v>76.25649913344887</v>
      </c>
      <c r="E18" s="38">
        <f>C18/F18*100</f>
        <v>97.61508596783138</v>
      </c>
      <c r="F18" s="37">
        <v>54.09</v>
      </c>
    </row>
    <row r="19" spans="1:6" ht="12.75">
      <c r="A19" s="36" t="s">
        <v>77</v>
      </c>
      <c r="B19" s="37">
        <v>78.09</v>
      </c>
      <c r="C19" s="37">
        <v>77.79</v>
      </c>
      <c r="D19" s="38">
        <f>C19/B19*100</f>
        <v>99.61582789089512</v>
      </c>
      <c r="E19" s="38">
        <f>C19/F19*100</f>
        <v>119.01774785801716</v>
      </c>
      <c r="F19" s="37">
        <v>65.36</v>
      </c>
    </row>
    <row r="21" ht="12.75">
      <c r="D21" s="44"/>
    </row>
  </sheetData>
  <sheetProtection selectLockedCells="1" selectUnlockedCells="1"/>
  <mergeCells count="9">
    <mergeCell ref="A1:E1"/>
    <mergeCell ref="A2:F2"/>
    <mergeCell ref="A3:A4"/>
    <mergeCell ref="B3:C3"/>
    <mergeCell ref="A5:E5"/>
    <mergeCell ref="A8:E8"/>
    <mergeCell ref="A11:E11"/>
    <mergeCell ref="A14:E14"/>
    <mergeCell ref="A17:F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workbookViewId="0" topLeftCell="A1">
      <selection activeCell="N22" sqref="N22"/>
    </sheetView>
  </sheetViews>
  <sheetFormatPr defaultColWidth="12.57421875" defaultRowHeight="12.75" outlineLevelCol="1"/>
  <cols>
    <col min="1" max="1" width="20.57421875" style="28" customWidth="1"/>
    <col min="2" max="2" width="12.57421875" style="28" customWidth="1"/>
    <col min="3" max="3" width="11.57421875" style="28" customWidth="1"/>
    <col min="4" max="4" width="13.28125" style="28" customWidth="1"/>
    <col min="5" max="5" width="11.57421875" style="28" customWidth="1"/>
    <col min="6" max="6" width="12.57421875" style="28" customWidth="1"/>
    <col min="7" max="7" width="11.57421875" style="28" customWidth="1"/>
    <col min="8" max="8" width="13.421875" style="28" customWidth="1"/>
    <col min="9" max="9" width="11.57421875" style="28" customWidth="1"/>
    <col min="10" max="11" width="0" style="28" hidden="1" customWidth="1" outlineLevel="1"/>
    <col min="12" max="16384" width="11.57421875" style="28" customWidth="1"/>
  </cols>
  <sheetData>
    <row r="1" spans="1:11" ht="12.75" customHeight="1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8" ht="12.75">
      <c r="A2" s="53"/>
      <c r="B2" s="54"/>
      <c r="C2" s="54"/>
      <c r="D2" s="54"/>
      <c r="E2" s="54"/>
      <c r="F2" s="54"/>
      <c r="G2" s="54"/>
      <c r="H2" s="54"/>
    </row>
    <row r="3" spans="1:11" ht="12.75" customHeight="1">
      <c r="A3" s="31" t="s">
        <v>95</v>
      </c>
      <c r="B3" s="31" t="s">
        <v>104</v>
      </c>
      <c r="C3" s="31"/>
      <c r="D3" s="31" t="s">
        <v>38</v>
      </c>
      <c r="E3" s="31" t="s">
        <v>39</v>
      </c>
      <c r="F3" s="31" t="s">
        <v>105</v>
      </c>
      <c r="G3" s="31"/>
      <c r="H3" s="31" t="s">
        <v>38</v>
      </c>
      <c r="I3" s="31" t="s">
        <v>39</v>
      </c>
      <c r="J3" s="31" t="s">
        <v>106</v>
      </c>
      <c r="K3" s="31" t="s">
        <v>107</v>
      </c>
    </row>
    <row r="4" spans="1:11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1" t="s">
        <v>73</v>
      </c>
      <c r="G4" s="31" t="s">
        <v>74</v>
      </c>
      <c r="H4" s="31" t="s">
        <v>45</v>
      </c>
      <c r="I4" s="31" t="s">
        <v>45</v>
      </c>
      <c r="J4" s="32"/>
      <c r="K4" s="32"/>
    </row>
    <row r="5" spans="1:11" ht="12.75">
      <c r="A5" s="33" t="s">
        <v>62</v>
      </c>
      <c r="B5" s="33"/>
      <c r="C5" s="33"/>
      <c r="D5" s="33"/>
      <c r="E5" s="33"/>
      <c r="F5" s="33"/>
      <c r="G5" s="33"/>
      <c r="H5" s="33"/>
      <c r="I5" s="33"/>
      <c r="J5" s="32"/>
      <c r="K5" s="32"/>
    </row>
    <row r="6" spans="1:11" ht="12.75">
      <c r="A6" s="36" t="s">
        <v>76</v>
      </c>
      <c r="B6" s="41">
        <v>7273</v>
      </c>
      <c r="C6" s="41">
        <v>6364</v>
      </c>
      <c r="D6" s="55">
        <f>C6/B6*100</f>
        <v>87.50171868554929</v>
      </c>
      <c r="E6" s="55">
        <f>C6/J6*100</f>
        <v>81.87315064968482</v>
      </c>
      <c r="F6" s="41">
        <v>6818</v>
      </c>
      <c r="G6" s="41">
        <v>6364</v>
      </c>
      <c r="H6" s="41">
        <f>G6/F6*100</f>
        <v>93.34115576415371</v>
      </c>
      <c r="I6" s="38">
        <f>G6/K6*100</f>
        <v>83.34206390780513</v>
      </c>
      <c r="J6" s="32">
        <v>7773</v>
      </c>
      <c r="K6" s="32">
        <v>7636</v>
      </c>
    </row>
    <row r="7" spans="1:11" ht="12.75">
      <c r="A7" s="36" t="s">
        <v>77</v>
      </c>
      <c r="B7" s="41">
        <v>16818</v>
      </c>
      <c r="C7" s="41">
        <v>17182</v>
      </c>
      <c r="D7" s="55">
        <f>C7/B7*100</f>
        <v>102.16434772267809</v>
      </c>
      <c r="E7" s="55">
        <f>C7/J7*100</f>
        <v>102.0551199809931</v>
      </c>
      <c r="F7" s="41">
        <v>13909</v>
      </c>
      <c r="G7" s="41">
        <v>12836</v>
      </c>
      <c r="H7" s="41">
        <f>G7/F7*100</f>
        <v>92.2855704939248</v>
      </c>
      <c r="I7" s="38">
        <f>G7/K7*100</f>
        <v>92.2855704939248</v>
      </c>
      <c r="J7" s="32">
        <v>16836</v>
      </c>
      <c r="K7" s="32">
        <v>13909</v>
      </c>
    </row>
    <row r="8" spans="1:11" ht="12.75">
      <c r="A8" s="33" t="s">
        <v>108</v>
      </c>
      <c r="B8" s="33"/>
      <c r="C8" s="33"/>
      <c r="D8" s="33"/>
      <c r="E8" s="33"/>
      <c r="F8" s="33"/>
      <c r="G8" s="33"/>
      <c r="H8" s="33"/>
      <c r="I8" s="33"/>
      <c r="J8" s="32"/>
      <c r="K8" s="32"/>
    </row>
    <row r="9" spans="1:11" ht="12.75">
      <c r="A9" s="36" t="s">
        <v>76</v>
      </c>
      <c r="B9" s="41">
        <v>7450</v>
      </c>
      <c r="C9" s="41">
        <v>7720</v>
      </c>
      <c r="D9" s="55">
        <f>C9/B9*100</f>
        <v>103.6241610738255</v>
      </c>
      <c r="E9" s="55">
        <f>C9/J9*100</f>
        <v>79.42386831275721</v>
      </c>
      <c r="F9" s="41">
        <v>6450</v>
      </c>
      <c r="G9" s="41">
        <v>6180</v>
      </c>
      <c r="H9" s="41">
        <f>G9/F9*100</f>
        <v>95.81395348837209</v>
      </c>
      <c r="I9" s="38">
        <f>G9/K9*100</f>
        <v>75.55012224938875</v>
      </c>
      <c r="J9" s="32">
        <v>9720</v>
      </c>
      <c r="K9" s="32">
        <v>8180</v>
      </c>
    </row>
    <row r="10" spans="1:11" ht="12.75">
      <c r="A10" s="36" t="s">
        <v>77</v>
      </c>
      <c r="B10" s="41">
        <v>10360</v>
      </c>
      <c r="C10" s="41">
        <v>10880</v>
      </c>
      <c r="D10" s="55">
        <f>C10/B10*100</f>
        <v>105.01930501930501</v>
      </c>
      <c r="E10" s="55">
        <f>C10/J10*100</f>
        <v>79.82391782831988</v>
      </c>
      <c r="F10" s="41">
        <v>8730</v>
      </c>
      <c r="G10" s="41">
        <v>9090</v>
      </c>
      <c r="H10" s="41">
        <f>G10/F10*100</f>
        <v>104.1237113402062</v>
      </c>
      <c r="I10" s="38">
        <f>G10/K10*100</f>
        <v>78.70129870129871</v>
      </c>
      <c r="J10" s="32">
        <v>13630</v>
      </c>
      <c r="K10" s="32">
        <v>11550</v>
      </c>
    </row>
    <row r="12" spans="4:8" ht="12.75">
      <c r="D12" s="56"/>
      <c r="H12" s="56"/>
    </row>
    <row r="13" spans="4:8" ht="12.75">
      <c r="D13" s="57"/>
      <c r="H13" s="57"/>
    </row>
  </sheetData>
  <sheetProtection selectLockedCells="1" selectUnlockedCells="1"/>
  <mergeCells count="6">
    <mergeCell ref="A1:K1"/>
    <mergeCell ref="A3:A4"/>
    <mergeCell ref="B3:C3"/>
    <mergeCell ref="F3:G3"/>
    <mergeCell ref="A5:I5"/>
    <mergeCell ref="A8:I8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workbookViewId="0" topLeftCell="A1">
      <selection activeCell="A1" sqref="A1"/>
    </sheetView>
  </sheetViews>
  <sheetFormatPr defaultColWidth="12.57421875" defaultRowHeight="12.75" outlineLevelCol="1"/>
  <cols>
    <col min="1" max="1" width="23.00390625" style="28" customWidth="1"/>
    <col min="2" max="2" width="12.57421875" style="28" customWidth="1"/>
    <col min="3" max="3" width="11.57421875" style="28" customWidth="1"/>
    <col min="4" max="4" width="13.7109375" style="28" customWidth="1"/>
    <col min="5" max="5" width="14.57421875" style="28" customWidth="1"/>
    <col min="6" max="6" width="12.421875" style="28" customWidth="1"/>
    <col min="7" max="9" width="11.57421875" style="28" customWidth="1"/>
    <col min="10" max="11" width="0" style="28" hidden="1" customWidth="1" outlineLevel="1"/>
    <col min="12" max="16384" width="11.57421875" style="28" customWidth="1"/>
  </cols>
  <sheetData>
    <row r="1" spans="1:11" ht="12.75" customHeight="1">
      <c r="A1" s="29" t="s">
        <v>109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8" ht="12.75">
      <c r="A2" s="53" t="s">
        <v>110</v>
      </c>
      <c r="B2" s="54"/>
      <c r="C2" s="54"/>
      <c r="D2" s="54"/>
      <c r="E2" s="54"/>
      <c r="F2" s="54"/>
      <c r="G2" s="54"/>
      <c r="H2" s="54"/>
    </row>
    <row r="3" spans="1:11" ht="12.75" customHeight="1">
      <c r="A3" s="31" t="s">
        <v>95</v>
      </c>
      <c r="B3" s="31" t="s">
        <v>111</v>
      </c>
      <c r="C3" s="31"/>
      <c r="D3" s="31" t="s">
        <v>38</v>
      </c>
      <c r="E3" s="31" t="s">
        <v>39</v>
      </c>
      <c r="F3" s="31" t="s">
        <v>112</v>
      </c>
      <c r="G3" s="31"/>
      <c r="H3" s="31" t="s">
        <v>38</v>
      </c>
      <c r="I3" s="31" t="s">
        <v>39</v>
      </c>
      <c r="J3" s="31" t="s">
        <v>106</v>
      </c>
      <c r="K3" s="31" t="s">
        <v>107</v>
      </c>
    </row>
    <row r="4" spans="1:11" ht="12.75">
      <c r="A4" s="31"/>
      <c r="B4" s="31" t="s">
        <v>73</v>
      </c>
      <c r="C4" s="31" t="s">
        <v>74</v>
      </c>
      <c r="D4" s="31" t="s">
        <v>45</v>
      </c>
      <c r="E4" s="31" t="s">
        <v>45</v>
      </c>
      <c r="F4" s="31" t="s">
        <v>73</v>
      </c>
      <c r="G4" s="31" t="s">
        <v>74</v>
      </c>
      <c r="H4" s="31" t="s">
        <v>45</v>
      </c>
      <c r="I4" s="31" t="s">
        <v>45</v>
      </c>
      <c r="J4" s="32"/>
      <c r="K4" s="32"/>
    </row>
    <row r="5" spans="1:11" ht="12.75">
      <c r="A5" s="40" t="s">
        <v>53</v>
      </c>
      <c r="B5" s="40"/>
      <c r="C5" s="40"/>
      <c r="D5" s="40"/>
      <c r="E5" s="40"/>
      <c r="F5" s="40"/>
      <c r="G5" s="40"/>
      <c r="H5" s="40"/>
      <c r="I5" s="40"/>
      <c r="J5" s="32"/>
      <c r="K5" s="32"/>
    </row>
    <row r="6" spans="1:11" ht="12.75">
      <c r="A6" s="36" t="s">
        <v>76</v>
      </c>
      <c r="B6" s="41">
        <v>8181</v>
      </c>
      <c r="C6" s="41">
        <v>8182</v>
      </c>
      <c r="D6" s="55">
        <f>C6/B6*100</f>
        <v>100.01222344456669</v>
      </c>
      <c r="E6" s="55">
        <f>C6/J6*100</f>
        <v>69.22165820642978</v>
      </c>
      <c r="F6" s="41">
        <v>7454</v>
      </c>
      <c r="G6" s="41">
        <v>7545</v>
      </c>
      <c r="H6" s="38">
        <f>G6/F6*100</f>
        <v>101.22082103568555</v>
      </c>
      <c r="I6" s="38">
        <f>G6/K6*100</f>
        <v>66.41725352112677</v>
      </c>
      <c r="J6" s="41">
        <v>11820</v>
      </c>
      <c r="K6" s="32">
        <v>11360</v>
      </c>
    </row>
    <row r="7" spans="1:11" ht="12.75">
      <c r="A7" s="36" t="s">
        <v>77</v>
      </c>
      <c r="B7" s="41"/>
      <c r="C7" s="41"/>
      <c r="D7" s="55"/>
      <c r="E7" s="55"/>
      <c r="F7" s="41"/>
      <c r="G7" s="41"/>
      <c r="H7" s="38"/>
      <c r="I7" s="38"/>
      <c r="J7" s="32"/>
      <c r="K7" s="32"/>
    </row>
    <row r="8" spans="1:11" ht="12.75">
      <c r="A8" s="40" t="s">
        <v>54</v>
      </c>
      <c r="B8" s="40"/>
      <c r="C8" s="40"/>
      <c r="D8" s="40"/>
      <c r="E8" s="40" t="e">
        <f>C8/J8*100</f>
        <v>#DIV/0!</v>
      </c>
      <c r="F8" s="40"/>
      <c r="G8" s="40"/>
      <c r="H8" s="40"/>
      <c r="I8" s="40" t="e">
        <f>G8/K8*100</f>
        <v>#DIV/0!</v>
      </c>
      <c r="J8" s="32"/>
      <c r="K8" s="32"/>
    </row>
    <row r="9" spans="1:11" ht="12.75">
      <c r="A9" s="36" t="s">
        <v>99</v>
      </c>
      <c r="B9" s="41">
        <v>10025.2</v>
      </c>
      <c r="C9" s="41">
        <v>8221.17</v>
      </c>
      <c r="D9" s="55">
        <f>C9/B9*100</f>
        <v>82.00504728085225</v>
      </c>
      <c r="E9" s="55">
        <f>C9/J9*100</f>
        <v>73.61514429469804</v>
      </c>
      <c r="F9" s="41">
        <v>8973.53</v>
      </c>
      <c r="G9" s="41">
        <v>7378.89</v>
      </c>
      <c r="H9" s="38">
        <f>G9/F9*100</f>
        <v>82.22951280042525</v>
      </c>
      <c r="I9" s="38">
        <f>G9/K9*100</f>
        <v>73.30748971504133</v>
      </c>
      <c r="J9" s="32">
        <v>11167.77</v>
      </c>
      <c r="K9" s="32">
        <v>10065.67</v>
      </c>
    </row>
    <row r="10" spans="1:11" ht="12.75">
      <c r="A10" s="36" t="s">
        <v>77</v>
      </c>
      <c r="B10" s="41"/>
      <c r="C10" s="41"/>
      <c r="D10" s="41"/>
      <c r="E10" s="41"/>
      <c r="F10" s="41"/>
      <c r="G10" s="41"/>
      <c r="H10" s="36"/>
      <c r="I10" s="58"/>
      <c r="J10" s="32"/>
      <c r="K10" s="32"/>
    </row>
    <row r="11" spans="1:10" ht="12.75">
      <c r="A11" s="47"/>
      <c r="J11" s="46"/>
    </row>
    <row r="12" spans="1:10" ht="12.75" customHeight="1">
      <c r="A12" s="31" t="s">
        <v>95</v>
      </c>
      <c r="B12" s="31" t="s">
        <v>113</v>
      </c>
      <c r="C12" s="31"/>
      <c r="D12" s="31" t="s">
        <v>38</v>
      </c>
      <c r="E12" s="31" t="s">
        <v>39</v>
      </c>
      <c r="F12" s="59"/>
      <c r="J12" s="46"/>
    </row>
    <row r="13" spans="1:10" ht="12.75">
      <c r="A13" s="31"/>
      <c r="B13" s="31" t="s">
        <v>73</v>
      </c>
      <c r="C13" s="31" t="s">
        <v>74</v>
      </c>
      <c r="D13" s="31" t="s">
        <v>45</v>
      </c>
      <c r="E13" s="31" t="s">
        <v>45</v>
      </c>
      <c r="F13" s="46"/>
      <c r="J13" s="46"/>
    </row>
    <row r="14" spans="1:9" ht="12.75">
      <c r="A14" s="40" t="s">
        <v>53</v>
      </c>
      <c r="B14" s="40"/>
      <c r="C14" s="40"/>
      <c r="D14" s="40"/>
      <c r="E14" s="40"/>
      <c r="F14" s="60"/>
      <c r="G14" s="61"/>
      <c r="H14" s="61"/>
      <c r="I14" s="62"/>
    </row>
    <row r="15" spans="1:9" ht="12.75">
      <c r="A15" s="36" t="s">
        <v>76</v>
      </c>
      <c r="B15" s="41">
        <v>7454</v>
      </c>
      <c r="C15" s="41">
        <v>7455</v>
      </c>
      <c r="D15" s="38">
        <f>C15/B15*100</f>
        <v>100.01341561577676</v>
      </c>
      <c r="E15" s="38">
        <f>C15/F15*100</f>
        <v>78.06282722513089</v>
      </c>
      <c r="F15" s="60">
        <v>9550</v>
      </c>
      <c r="G15" s="63"/>
      <c r="H15" s="44"/>
      <c r="I15" s="44"/>
    </row>
    <row r="16" spans="1:9" ht="12.75">
      <c r="A16" s="36" t="s">
        <v>77</v>
      </c>
      <c r="B16" s="41"/>
      <c r="C16" s="41"/>
      <c r="D16" s="55"/>
      <c r="E16" s="38"/>
      <c r="F16" s="60"/>
      <c r="G16" s="63"/>
      <c r="H16" s="44"/>
      <c r="I16" s="62"/>
    </row>
    <row r="17" spans="1:9" ht="12.75">
      <c r="A17" s="40" t="s">
        <v>54</v>
      </c>
      <c r="B17" s="40"/>
      <c r="C17" s="40"/>
      <c r="D17" s="40"/>
      <c r="E17" s="40" t="e">
        <f>C17/F17*100</f>
        <v>#DIV/0!</v>
      </c>
      <c r="F17" s="60"/>
      <c r="G17" s="64"/>
      <c r="H17" s="61"/>
      <c r="I17" s="62"/>
    </row>
    <row r="18" spans="1:9" ht="12.75">
      <c r="A18" s="36" t="s">
        <v>99</v>
      </c>
      <c r="B18" s="41">
        <v>6385.11</v>
      </c>
      <c r="C18" s="41">
        <v>6300.82</v>
      </c>
      <c r="D18" s="38">
        <f>C18/B18*100</f>
        <v>98.67989744890848</v>
      </c>
      <c r="E18" s="38">
        <f>C18/F18*100</f>
        <v>86.66639157107095</v>
      </c>
      <c r="F18" s="60">
        <v>7270.2</v>
      </c>
      <c r="G18" s="64"/>
      <c r="H18" s="63"/>
      <c r="I18" s="44"/>
    </row>
    <row r="19" spans="1:9" ht="12.75">
      <c r="A19" s="36" t="s">
        <v>77</v>
      </c>
      <c r="B19" s="41"/>
      <c r="C19" s="41"/>
      <c r="D19" s="41"/>
      <c r="E19" s="41"/>
      <c r="F19" s="60"/>
      <c r="G19" s="63"/>
      <c r="H19" s="43"/>
      <c r="I19" s="62"/>
    </row>
    <row r="20" ht="12.75">
      <c r="F20" s="65"/>
    </row>
  </sheetData>
  <sheetProtection selectLockedCells="1" selectUnlockedCells="1"/>
  <mergeCells count="10">
    <mergeCell ref="A1:K1"/>
    <mergeCell ref="A3:A4"/>
    <mergeCell ref="B3:C3"/>
    <mergeCell ref="F3:G3"/>
    <mergeCell ref="A5:I5"/>
    <mergeCell ref="A8:I8"/>
    <mergeCell ref="A12:A13"/>
    <mergeCell ref="B12:C12"/>
    <mergeCell ref="A14:E14"/>
    <mergeCell ref="A17:E17"/>
  </mergeCells>
  <printOptions horizontalCentered="1"/>
  <pageMargins left="0.7875" right="0.7875" top="0.39375" bottom="0.39375" header="0.5118055555555555" footer="0.5118055555555555"/>
  <pageSetup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2012-04-19T06:29:27Z</cp:lastPrinted>
  <dcterms:created xsi:type="dcterms:W3CDTF">2010-02-16T04:18:47Z</dcterms:created>
  <dcterms:modified xsi:type="dcterms:W3CDTF">2012-04-19T12:07:11Z</dcterms:modified>
  <cp:category/>
  <cp:version/>
  <cp:contentType/>
  <cp:contentStatus/>
  <cp:revision>821</cp:revision>
</cp:coreProperties>
</file>